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-195" yWindow="1200" windowWidth="20730" windowHeight="11760" firstSheet="8" activeTab="8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0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81029"/>
</workbook>
</file>

<file path=xl/calcChain.xml><?xml version="1.0" encoding="utf-8"?>
<calcChain xmlns="http://schemas.openxmlformats.org/spreadsheetml/2006/main">
  <c r="N20" i="10"/>
  <c r="N29"/>
  <c r="N30"/>
  <c r="N32"/>
  <c r="N33"/>
  <c r="N27" l="1"/>
  <c r="L19"/>
  <c r="N14" l="1"/>
  <c r="N11"/>
  <c r="N34" l="1"/>
  <c r="N19" l="1"/>
  <c r="N7" l="1"/>
  <c r="N9"/>
  <c r="N12"/>
  <c r="N18"/>
  <c r="N25"/>
  <c r="N23"/>
  <c r="N31"/>
  <c r="N24"/>
  <c r="N22" l="1"/>
  <c r="N17" s="1"/>
  <c r="N16" s="1"/>
  <c r="N8"/>
  <c r="N6" s="1"/>
  <c r="N28"/>
  <c r="M19"/>
  <c r="M20"/>
  <c r="M34"/>
  <c r="M33"/>
  <c r="M32"/>
  <c r="M30"/>
  <c r="M29"/>
  <c r="M27"/>
  <c r="N5" l="1"/>
  <c r="N35"/>
  <c r="N36" s="1"/>
  <c r="M31"/>
  <c r="M28"/>
  <c r="M23" l="1"/>
  <c r="M24"/>
  <c r="M25"/>
  <c r="M22" l="1"/>
  <c r="M18"/>
  <c r="M17" s="1"/>
  <c r="M16" s="1"/>
  <c r="M14"/>
  <c r="M12" s="1"/>
  <c r="M11"/>
  <c r="M9" l="1"/>
  <c r="M8"/>
  <c r="M6" s="1"/>
  <c r="M5" s="1"/>
  <c r="M7"/>
  <c r="M35" l="1"/>
  <c r="M36" s="1"/>
  <c r="L34"/>
  <c r="L33" l="1"/>
  <c r="L32"/>
  <c r="L30"/>
  <c r="L29"/>
  <c r="L27"/>
  <c r="L20"/>
  <c r="K20"/>
  <c r="L7" l="1"/>
  <c r="L9"/>
  <c r="L8"/>
  <c r="L18"/>
  <c r="L23"/>
  <c r="L24"/>
  <c r="L25"/>
  <c r="L28"/>
  <c r="L31"/>
  <c r="L22" l="1"/>
  <c r="L17" s="1"/>
  <c r="L16" s="1"/>
  <c r="L6"/>
  <c r="L12"/>
  <c r="K34"/>
  <c r="L5" l="1"/>
  <c r="L35"/>
  <c r="L36" s="1"/>
  <c r="K14"/>
  <c r="K11"/>
  <c r="K19" l="1"/>
  <c r="K31" l="1"/>
  <c r="K28"/>
  <c r="K25"/>
  <c r="K24"/>
  <c r="K22" s="1"/>
  <c r="K23"/>
  <c r="K18"/>
  <c r="K12"/>
  <c r="K9"/>
  <c r="K8"/>
  <c r="K6" s="1"/>
  <c r="K7"/>
  <c r="K17" l="1"/>
  <c r="K16" s="1"/>
  <c r="K35" s="1"/>
  <c r="K5"/>
  <c r="J18"/>
  <c r="J31"/>
  <c r="J28"/>
  <c r="J25"/>
  <c r="J24"/>
  <c r="J23"/>
  <c r="J22" s="1"/>
  <c r="J12"/>
  <c r="J9"/>
  <c r="J8"/>
  <c r="J7"/>
  <c r="K36" l="1"/>
  <c r="J17"/>
  <c r="J16" s="1"/>
  <c r="J35" s="1"/>
  <c r="J6"/>
  <c r="J5"/>
  <c r="I20"/>
  <c r="I19"/>
  <c r="I31"/>
  <c r="I28"/>
  <c r="I25"/>
  <c r="I24"/>
  <c r="I23"/>
  <c r="I12"/>
  <c r="I9"/>
  <c r="I8"/>
  <c r="I7"/>
  <c r="J36" l="1"/>
  <c r="I18"/>
  <c r="I17" s="1"/>
  <c r="I16" s="1"/>
  <c r="I35" s="1"/>
  <c r="I22"/>
  <c r="I6"/>
  <c r="I5"/>
  <c r="I36" l="1"/>
  <c r="O11" l="1"/>
  <c r="H20"/>
  <c r="H31" l="1"/>
  <c r="H28"/>
  <c r="H25"/>
  <c r="H24"/>
  <c r="H23"/>
  <c r="H18"/>
  <c r="H12"/>
  <c r="H9"/>
  <c r="H8"/>
  <c r="H7"/>
  <c r="H22" l="1"/>
  <c r="H17" s="1"/>
  <c r="H16" s="1"/>
  <c r="H6"/>
  <c r="H5" s="1"/>
  <c r="H35" l="1"/>
  <c r="H36" s="1"/>
  <c r="C24" l="1"/>
  <c r="C22" s="1"/>
  <c r="D24"/>
  <c r="D22" s="1"/>
  <c r="E24"/>
  <c r="F24"/>
  <c r="G22"/>
  <c r="G17"/>
  <c r="E22"/>
  <c r="F22"/>
  <c r="G24" l="1"/>
  <c r="G23"/>
  <c r="G18"/>
  <c r="G31"/>
  <c r="G28"/>
  <c r="G25"/>
  <c r="G12"/>
  <c r="G9"/>
  <c r="G8"/>
  <c r="G7"/>
  <c r="G6"/>
  <c r="G5" s="1"/>
  <c r="G16" l="1"/>
  <c r="G35" s="1"/>
  <c r="G36" l="1"/>
  <c r="F23" l="1"/>
  <c r="F18" l="1"/>
  <c r="F31"/>
  <c r="F28"/>
  <c r="F25"/>
  <c r="F12"/>
  <c r="F9"/>
  <c r="F8"/>
  <c r="F7"/>
  <c r="F6" l="1"/>
  <c r="F5" s="1"/>
  <c r="F17"/>
  <c r="F16" s="1"/>
  <c r="F35" l="1"/>
  <c r="F36" s="1"/>
  <c r="E18" l="1"/>
  <c r="E31"/>
  <c r="E28"/>
  <c r="E25"/>
  <c r="E23"/>
  <c r="E12"/>
  <c r="E9"/>
  <c r="E8"/>
  <c r="E7"/>
  <c r="E6" l="1"/>
  <c r="E5" s="1"/>
  <c r="E17"/>
  <c r="E16" s="1"/>
  <c r="E35" s="1"/>
  <c r="E36" l="1"/>
  <c r="D34" l="1"/>
  <c r="D20"/>
  <c r="D19"/>
  <c r="D18" s="1"/>
  <c r="D12"/>
  <c r="D31"/>
  <c r="D28"/>
  <c r="D25"/>
  <c r="D23"/>
  <c r="D9"/>
  <c r="D8"/>
  <c r="D7"/>
  <c r="D6" s="1"/>
  <c r="C20"/>
  <c r="C34"/>
  <c r="C27"/>
  <c r="D17" l="1"/>
  <c r="D16" s="1"/>
  <c r="D35" s="1"/>
  <c r="D5"/>
  <c r="C19"/>
  <c r="D36" l="1"/>
  <c r="O34" l="1"/>
  <c r="O33"/>
  <c r="O32"/>
  <c r="C31"/>
  <c r="O30"/>
  <c r="O29"/>
  <c r="C28"/>
  <c r="O27"/>
  <c r="O26"/>
  <c r="C25"/>
  <c r="O24"/>
  <c r="C23"/>
  <c r="O23" s="1"/>
  <c r="O21"/>
  <c r="O20"/>
  <c r="O19"/>
  <c r="O14"/>
  <c r="O13"/>
  <c r="C12"/>
  <c r="O10"/>
  <c r="O9" s="1"/>
  <c r="C9"/>
  <c r="C8"/>
  <c r="C7"/>
  <c r="C6" s="1"/>
  <c r="O25" l="1"/>
  <c r="O12"/>
  <c r="O31"/>
  <c r="O28"/>
  <c r="O22"/>
  <c r="O8"/>
  <c r="O7"/>
  <c r="O18"/>
  <c r="C5"/>
  <c r="C18"/>
  <c r="N34" i="9"/>
  <c r="N20"/>
  <c r="N19"/>
  <c r="N8"/>
  <c r="N9"/>
  <c r="N12"/>
  <c r="N18"/>
  <c r="N23"/>
  <c r="N22" s="1"/>
  <c r="N24"/>
  <c r="N25"/>
  <c r="N28"/>
  <c r="N31"/>
  <c r="N7"/>
  <c r="M34"/>
  <c r="M20"/>
  <c r="M19"/>
  <c r="M18" s="1"/>
  <c r="M31"/>
  <c r="M28"/>
  <c r="M25"/>
  <c r="M24"/>
  <c r="M23"/>
  <c r="M12"/>
  <c r="M9"/>
  <c r="M8"/>
  <c r="M7"/>
  <c r="M6"/>
  <c r="M5" s="1"/>
  <c r="L34"/>
  <c r="L25"/>
  <c r="L20"/>
  <c r="L19"/>
  <c r="L18" s="1"/>
  <c r="L31"/>
  <c r="L28"/>
  <c r="L24"/>
  <c r="L22" s="1"/>
  <c r="L23"/>
  <c r="L12"/>
  <c r="L9"/>
  <c r="L8"/>
  <c r="L7"/>
  <c r="K19"/>
  <c r="K34"/>
  <c r="K31"/>
  <c r="K20"/>
  <c r="J34"/>
  <c r="I34"/>
  <c r="H34"/>
  <c r="G34"/>
  <c r="F34"/>
  <c r="E34"/>
  <c r="D34"/>
  <c r="C34"/>
  <c r="O33"/>
  <c r="O32"/>
  <c r="J31"/>
  <c r="I31"/>
  <c r="H31"/>
  <c r="G31"/>
  <c r="F31"/>
  <c r="E31"/>
  <c r="D31"/>
  <c r="C31"/>
  <c r="O30"/>
  <c r="O29"/>
  <c r="K28"/>
  <c r="J28"/>
  <c r="I28"/>
  <c r="H28"/>
  <c r="G28"/>
  <c r="F28"/>
  <c r="E28"/>
  <c r="D28"/>
  <c r="C28"/>
  <c r="O27"/>
  <c r="O26"/>
  <c r="K25"/>
  <c r="J25"/>
  <c r="I25"/>
  <c r="H25"/>
  <c r="G25"/>
  <c r="F25"/>
  <c r="E25"/>
  <c r="D25"/>
  <c r="C25"/>
  <c r="K24"/>
  <c r="J24"/>
  <c r="I24"/>
  <c r="H24"/>
  <c r="G24"/>
  <c r="F24"/>
  <c r="E24"/>
  <c r="D24"/>
  <c r="C24"/>
  <c r="K23"/>
  <c r="J23"/>
  <c r="I23"/>
  <c r="H23"/>
  <c r="G23"/>
  <c r="G22" s="1"/>
  <c r="F23"/>
  <c r="E23"/>
  <c r="D23"/>
  <c r="C23"/>
  <c r="C22" s="1"/>
  <c r="I22"/>
  <c r="H22"/>
  <c r="E22"/>
  <c r="D22"/>
  <c r="O21"/>
  <c r="J20"/>
  <c r="I20"/>
  <c r="H20"/>
  <c r="H18" s="1"/>
  <c r="H17" s="1"/>
  <c r="H16" s="1"/>
  <c r="G20"/>
  <c r="F20"/>
  <c r="E20"/>
  <c r="D20"/>
  <c r="C20"/>
  <c r="J19"/>
  <c r="I19"/>
  <c r="I18" s="1"/>
  <c r="H19"/>
  <c r="G19"/>
  <c r="G18" s="1"/>
  <c r="G17" s="1"/>
  <c r="G16" s="1"/>
  <c r="F19"/>
  <c r="E19"/>
  <c r="E18" s="1"/>
  <c r="D19"/>
  <c r="C19"/>
  <c r="C18"/>
  <c r="O14"/>
  <c r="O13"/>
  <c r="K12"/>
  <c r="J12"/>
  <c r="I12"/>
  <c r="H12"/>
  <c r="G12"/>
  <c r="F12"/>
  <c r="E12"/>
  <c r="D12"/>
  <c r="C12"/>
  <c r="O11"/>
  <c r="O10"/>
  <c r="K9"/>
  <c r="J9"/>
  <c r="I9"/>
  <c r="H9"/>
  <c r="G9"/>
  <c r="F9"/>
  <c r="E9"/>
  <c r="D9"/>
  <c r="C9"/>
  <c r="K8"/>
  <c r="J8"/>
  <c r="I8"/>
  <c r="I6" s="1"/>
  <c r="H8"/>
  <c r="G8"/>
  <c r="F8"/>
  <c r="E8"/>
  <c r="D8"/>
  <c r="C8"/>
  <c r="K7"/>
  <c r="K6" s="1"/>
  <c r="J7"/>
  <c r="J6" s="1"/>
  <c r="J5" s="1"/>
  <c r="I7"/>
  <c r="H7"/>
  <c r="G7"/>
  <c r="G6" s="1"/>
  <c r="F7"/>
  <c r="F6" s="1"/>
  <c r="F5" s="1"/>
  <c r="E7"/>
  <c r="D7"/>
  <c r="C7"/>
  <c r="C6" s="1"/>
  <c r="H6"/>
  <c r="E6"/>
  <c r="D6"/>
  <c r="H5"/>
  <c r="D5"/>
  <c r="J20" i="8"/>
  <c r="J19"/>
  <c r="J34"/>
  <c r="J12"/>
  <c r="J9"/>
  <c r="O6" i="10" l="1"/>
  <c r="O5" s="1"/>
  <c r="F22" i="9"/>
  <c r="J22"/>
  <c r="J17" s="1"/>
  <c r="J16" s="1"/>
  <c r="J35" s="1"/>
  <c r="J36" s="1"/>
  <c r="C17"/>
  <c r="C16" s="1"/>
  <c r="E17"/>
  <c r="E16" s="1"/>
  <c r="I17"/>
  <c r="I16" s="1"/>
  <c r="I35" s="1"/>
  <c r="K18"/>
  <c r="H35"/>
  <c r="H36" s="1"/>
  <c r="F18"/>
  <c r="J18"/>
  <c r="L6"/>
  <c r="L5" s="1"/>
  <c r="O17" i="10"/>
  <c r="O16" s="1"/>
  <c r="C17"/>
  <c r="C16" s="1"/>
  <c r="C35" s="1"/>
  <c r="C36" s="1"/>
  <c r="N17" i="9"/>
  <c r="N16" s="1"/>
  <c r="N6"/>
  <c r="O9"/>
  <c r="M22"/>
  <c r="M17"/>
  <c r="M16" s="1"/>
  <c r="M35" s="1"/>
  <c r="M36" s="1"/>
  <c r="O24"/>
  <c r="O28"/>
  <c r="O34"/>
  <c r="L17"/>
  <c r="L16" s="1"/>
  <c r="L35" s="1"/>
  <c r="O19"/>
  <c r="O12"/>
  <c r="O25"/>
  <c r="O8"/>
  <c r="O31"/>
  <c r="K22"/>
  <c r="E35"/>
  <c r="F17"/>
  <c r="F16" s="1"/>
  <c r="F35" s="1"/>
  <c r="F36" s="1"/>
  <c r="C5"/>
  <c r="C35"/>
  <c r="G35"/>
  <c r="G5"/>
  <c r="K5"/>
  <c r="O7"/>
  <c r="D18"/>
  <c r="D17" s="1"/>
  <c r="D16" s="1"/>
  <c r="D35" s="1"/>
  <c r="D36" s="1"/>
  <c r="O23"/>
  <c r="I5"/>
  <c r="E5"/>
  <c r="K20" i="8"/>
  <c r="K18" s="1"/>
  <c r="K31"/>
  <c r="K28"/>
  <c r="K25"/>
  <c r="K24"/>
  <c r="K23"/>
  <c r="K12"/>
  <c r="K9"/>
  <c r="K8"/>
  <c r="K7"/>
  <c r="J18"/>
  <c r="J31"/>
  <c r="J28"/>
  <c r="J25"/>
  <c r="J24"/>
  <c r="J23"/>
  <c r="J8"/>
  <c r="J7"/>
  <c r="J6" s="1"/>
  <c r="O35" i="10" l="1"/>
  <c r="O36" s="1"/>
  <c r="C36" i="9"/>
  <c r="N35"/>
  <c r="I36"/>
  <c r="K17"/>
  <c r="K16" s="1"/>
  <c r="K35" s="1"/>
  <c r="K6" i="8"/>
  <c r="G36" i="9"/>
  <c r="N5"/>
  <c r="N36" s="1"/>
  <c r="O20"/>
  <c r="O18" s="1"/>
  <c r="O6"/>
  <c r="O5" s="1"/>
  <c r="O22"/>
  <c r="L36"/>
  <c r="K36"/>
  <c r="E36"/>
  <c r="K22" i="8"/>
  <c r="K17" s="1"/>
  <c r="K16" s="1"/>
  <c r="K35" s="1"/>
  <c r="K5"/>
  <c r="J22"/>
  <c r="J17" s="1"/>
  <c r="J16" s="1"/>
  <c r="J35" s="1"/>
  <c r="J5"/>
  <c r="I34"/>
  <c r="I20"/>
  <c r="I19"/>
  <c r="I18" s="1"/>
  <c r="I31"/>
  <c r="I28"/>
  <c r="I25"/>
  <c r="I24"/>
  <c r="I23"/>
  <c r="I12"/>
  <c r="I9"/>
  <c r="I8"/>
  <c r="I7"/>
  <c r="O17" i="9" l="1"/>
  <c r="O16" s="1"/>
  <c r="O35" s="1"/>
  <c r="I6" i="8"/>
  <c r="K36"/>
  <c r="J36"/>
  <c r="I22"/>
  <c r="I17" s="1"/>
  <c r="I16" s="1"/>
  <c r="I5"/>
  <c r="H20"/>
  <c r="H19"/>
  <c r="H34"/>
  <c r="H12"/>
  <c r="H31"/>
  <c r="H28"/>
  <c r="H25"/>
  <c r="H24"/>
  <c r="H23"/>
  <c r="H22" s="1"/>
  <c r="H18"/>
  <c r="H9"/>
  <c r="H8"/>
  <c r="H7"/>
  <c r="H6" s="1"/>
  <c r="I35" l="1"/>
  <c r="I36" s="1"/>
  <c r="H17"/>
  <c r="H16" s="1"/>
  <c r="H35" s="1"/>
  <c r="H5"/>
  <c r="G34"/>
  <c r="G25"/>
  <c r="G20"/>
  <c r="G19"/>
  <c r="G31"/>
  <c r="G28"/>
  <c r="G24"/>
  <c r="G23"/>
  <c r="G18"/>
  <c r="G12"/>
  <c r="G9"/>
  <c r="G8"/>
  <c r="G7"/>
  <c r="F34"/>
  <c r="F20"/>
  <c r="F19"/>
  <c r="F18" s="1"/>
  <c r="F31"/>
  <c r="F28"/>
  <c r="F25"/>
  <c r="F24"/>
  <c r="F23"/>
  <c r="F12"/>
  <c r="F9"/>
  <c r="F8"/>
  <c r="F7"/>
  <c r="F6" l="1"/>
  <c r="F5" s="1"/>
  <c r="F22"/>
  <c r="G6"/>
  <c r="G22"/>
  <c r="G17" s="1"/>
  <c r="G16" s="1"/>
  <c r="H36"/>
  <c r="F17"/>
  <c r="F16" s="1"/>
  <c r="F35" s="1"/>
  <c r="F36" s="1"/>
  <c r="E34"/>
  <c r="E20"/>
  <c r="E19"/>
  <c r="E31"/>
  <c r="E28"/>
  <c r="E25"/>
  <c r="E24"/>
  <c r="E23"/>
  <c r="E12"/>
  <c r="E9"/>
  <c r="E8"/>
  <c r="E7"/>
  <c r="G35" l="1"/>
  <c r="G5"/>
  <c r="G36" s="1"/>
  <c r="E6"/>
  <c r="E5" s="1"/>
  <c r="E18"/>
  <c r="E17" s="1"/>
  <c r="E16" s="1"/>
  <c r="E35" s="1"/>
  <c r="E36" s="1"/>
  <c r="E22"/>
  <c r="D34"/>
  <c r="D20"/>
  <c r="D19"/>
  <c r="D31"/>
  <c r="D28"/>
  <c r="D25"/>
  <c r="D24"/>
  <c r="D23"/>
  <c r="D12"/>
  <c r="D9"/>
  <c r="D8"/>
  <c r="D7"/>
  <c r="C28"/>
  <c r="C34"/>
  <c r="C20"/>
  <c r="C19"/>
  <c r="D6" l="1"/>
  <c r="D5" s="1"/>
  <c r="D22"/>
  <c r="D18"/>
  <c r="D17" s="1"/>
  <c r="D16" s="1"/>
  <c r="D35" s="1"/>
  <c r="D36" l="1"/>
  <c r="C31" l="1"/>
  <c r="C25"/>
  <c r="C24"/>
  <c r="O24" s="1"/>
  <c r="C23"/>
  <c r="C22" s="1"/>
  <c r="C18"/>
  <c r="O34"/>
  <c r="O33"/>
  <c r="O32"/>
  <c r="O30"/>
  <c r="O29"/>
  <c r="O27"/>
  <c r="O26"/>
  <c r="O21"/>
  <c r="O20"/>
  <c r="O14"/>
  <c r="O13"/>
  <c r="C12"/>
  <c r="O11"/>
  <c r="O10"/>
  <c r="O7" s="1"/>
  <c r="C9"/>
  <c r="C8"/>
  <c r="C7"/>
  <c r="O12" l="1"/>
  <c r="C6"/>
  <c r="C5" s="1"/>
  <c r="C17"/>
  <c r="C16" s="1"/>
  <c r="O28"/>
  <c r="O8"/>
  <c r="O6" s="1"/>
  <c r="O5" s="1"/>
  <c r="O23"/>
  <c r="O22" s="1"/>
  <c r="O19"/>
  <c r="O18" s="1"/>
  <c r="O25"/>
  <c r="O9"/>
  <c r="O31"/>
  <c r="N34" i="7"/>
  <c r="N19"/>
  <c r="N18" s="1"/>
  <c r="N8"/>
  <c r="N6" s="1"/>
  <c r="N9"/>
  <c r="N12"/>
  <c r="N23"/>
  <c r="N22" s="1"/>
  <c r="N24"/>
  <c r="N25"/>
  <c r="N28"/>
  <c r="N31"/>
  <c r="M19"/>
  <c r="M34"/>
  <c r="M33"/>
  <c r="M24" s="1"/>
  <c r="M23"/>
  <c r="M18"/>
  <c r="M28"/>
  <c r="M25"/>
  <c r="M12"/>
  <c r="M9"/>
  <c r="M8"/>
  <c r="M6" s="1"/>
  <c r="M5" s="1"/>
  <c r="L19"/>
  <c r="L18" s="1"/>
  <c r="L31"/>
  <c r="L28"/>
  <c r="L25"/>
  <c r="L24"/>
  <c r="L23"/>
  <c r="L22" s="1"/>
  <c r="L12"/>
  <c r="L9"/>
  <c r="L8"/>
  <c r="L6" s="1"/>
  <c r="K25"/>
  <c r="K24"/>
  <c r="K22" s="1"/>
  <c r="K23"/>
  <c r="K19"/>
  <c r="K8"/>
  <c r="K6" s="1"/>
  <c r="K5" s="1"/>
  <c r="K9"/>
  <c r="K12"/>
  <c r="K18"/>
  <c r="K28"/>
  <c r="K31"/>
  <c r="J19"/>
  <c r="J18" s="1"/>
  <c r="J34"/>
  <c r="I19"/>
  <c r="H19"/>
  <c r="H18" s="1"/>
  <c r="I34"/>
  <c r="H34"/>
  <c r="G19"/>
  <c r="G34"/>
  <c r="F19"/>
  <c r="F18" s="1"/>
  <c r="F34"/>
  <c r="E19"/>
  <c r="E34"/>
  <c r="D19"/>
  <c r="D18" s="1"/>
  <c r="D34"/>
  <c r="C19"/>
  <c r="C23"/>
  <c r="C34"/>
  <c r="J23"/>
  <c r="J24"/>
  <c r="J8"/>
  <c r="I23"/>
  <c r="I24"/>
  <c r="I8"/>
  <c r="D45" i="4"/>
  <c r="E45"/>
  <c r="F45"/>
  <c r="G45"/>
  <c r="H45"/>
  <c r="I45"/>
  <c r="J45"/>
  <c r="K45"/>
  <c r="L45"/>
  <c r="M45"/>
  <c r="N45"/>
  <c r="C45"/>
  <c r="H23" i="7"/>
  <c r="H24"/>
  <c r="H12"/>
  <c r="H8"/>
  <c r="H6"/>
  <c r="H5" s="1"/>
  <c r="G24"/>
  <c r="G21"/>
  <c r="G18"/>
  <c r="G23"/>
  <c r="G8"/>
  <c r="G6" s="1"/>
  <c r="G12"/>
  <c r="G22"/>
  <c r="E24"/>
  <c r="F24"/>
  <c r="F23"/>
  <c r="F22"/>
  <c r="F8"/>
  <c r="F12"/>
  <c r="E23"/>
  <c r="E12"/>
  <c r="E8"/>
  <c r="E9"/>
  <c r="N26" i="5"/>
  <c r="O19"/>
  <c r="C18" i="2"/>
  <c r="J17" i="1"/>
  <c r="K17"/>
  <c r="L22"/>
  <c r="L6"/>
  <c r="L7"/>
  <c r="L8"/>
  <c r="L9"/>
  <c r="L10"/>
  <c r="L11"/>
  <c r="L14"/>
  <c r="L15"/>
  <c r="L16"/>
  <c r="L18"/>
  <c r="L19"/>
  <c r="L20"/>
  <c r="L21"/>
  <c r="L23"/>
  <c r="L24"/>
  <c r="L25"/>
  <c r="L26"/>
  <c r="L27"/>
  <c r="L28"/>
  <c r="L29"/>
  <c r="D33" i="7"/>
  <c r="D24" s="1"/>
  <c r="E18"/>
  <c r="I18"/>
  <c r="D23"/>
  <c r="D12"/>
  <c r="D8"/>
  <c r="C18"/>
  <c r="C24"/>
  <c r="C22"/>
  <c r="C17" s="1"/>
  <c r="C16" s="1"/>
  <c r="C12"/>
  <c r="C8"/>
  <c r="O34"/>
  <c r="O33"/>
  <c r="O32"/>
  <c r="J31"/>
  <c r="I31"/>
  <c r="H31"/>
  <c r="G31"/>
  <c r="F31"/>
  <c r="E31"/>
  <c r="D31"/>
  <c r="C31"/>
  <c r="O30"/>
  <c r="O29"/>
  <c r="O28" s="1"/>
  <c r="J28"/>
  <c r="I28"/>
  <c r="H28"/>
  <c r="G28"/>
  <c r="F28"/>
  <c r="E28"/>
  <c r="D28"/>
  <c r="C28"/>
  <c r="O27"/>
  <c r="I25"/>
  <c r="G25"/>
  <c r="E25"/>
  <c r="O26"/>
  <c r="J25"/>
  <c r="H25"/>
  <c r="F25"/>
  <c r="D25"/>
  <c r="J22"/>
  <c r="H22"/>
  <c r="O23"/>
  <c r="O21"/>
  <c r="O20"/>
  <c r="O19"/>
  <c r="O14"/>
  <c r="O13"/>
  <c r="I12"/>
  <c r="I6"/>
  <c r="I5" s="1"/>
  <c r="F9"/>
  <c r="O11"/>
  <c r="O10"/>
  <c r="O7" s="1"/>
  <c r="J9"/>
  <c r="I9"/>
  <c r="H9"/>
  <c r="G9"/>
  <c r="C9"/>
  <c r="F7"/>
  <c r="F6" s="1"/>
  <c r="E7"/>
  <c r="E6" s="1"/>
  <c r="E5" s="1"/>
  <c r="D7"/>
  <c r="D6" s="1"/>
  <c r="D5" s="1"/>
  <c r="C7"/>
  <c r="C6" s="1"/>
  <c r="C5" s="1"/>
  <c r="J6"/>
  <c r="O31"/>
  <c r="O25"/>
  <c r="O18"/>
  <c r="D9"/>
  <c r="O12"/>
  <c r="O8"/>
  <c r="J5"/>
  <c r="C25"/>
  <c r="J12"/>
  <c r="N23" i="5"/>
  <c r="N24"/>
  <c r="D26"/>
  <c r="E26"/>
  <c r="F26"/>
  <c r="G26"/>
  <c r="H26"/>
  <c r="I26"/>
  <c r="J26"/>
  <c r="K26"/>
  <c r="L26"/>
  <c r="M26"/>
  <c r="D27"/>
  <c r="E27"/>
  <c r="F27"/>
  <c r="G27"/>
  <c r="H27"/>
  <c r="I27"/>
  <c r="J27"/>
  <c r="J25" s="1"/>
  <c r="K27"/>
  <c r="L27"/>
  <c r="M27"/>
  <c r="N27"/>
  <c r="N25" s="1"/>
  <c r="C27"/>
  <c r="C26"/>
  <c r="N22"/>
  <c r="D23"/>
  <c r="E23"/>
  <c r="F23"/>
  <c r="G23"/>
  <c r="H23"/>
  <c r="I23"/>
  <c r="J23"/>
  <c r="K23"/>
  <c r="L23"/>
  <c r="M23"/>
  <c r="D24"/>
  <c r="D22" s="1"/>
  <c r="E24"/>
  <c r="F24"/>
  <c r="G24"/>
  <c r="H24"/>
  <c r="I24"/>
  <c r="J24"/>
  <c r="K24"/>
  <c r="L24"/>
  <c r="L22" s="1"/>
  <c r="M24"/>
  <c r="C24"/>
  <c r="C23"/>
  <c r="I25"/>
  <c r="K25"/>
  <c r="M25"/>
  <c r="C22"/>
  <c r="M22"/>
  <c r="I22"/>
  <c r="E22"/>
  <c r="H22"/>
  <c r="K22"/>
  <c r="G22"/>
  <c r="J22"/>
  <c r="O34"/>
  <c r="O21"/>
  <c r="N12"/>
  <c r="N8"/>
  <c r="M8"/>
  <c r="M6" s="1"/>
  <c r="O13"/>
  <c r="N18"/>
  <c r="N17" s="1"/>
  <c r="N16" s="1"/>
  <c r="M18"/>
  <c r="M12"/>
  <c r="K18"/>
  <c r="L18"/>
  <c r="L12"/>
  <c r="L8"/>
  <c r="L6" s="1"/>
  <c r="L9"/>
  <c r="K8"/>
  <c r="K12"/>
  <c r="J18"/>
  <c r="J9"/>
  <c r="J14"/>
  <c r="O14" s="1"/>
  <c r="O12" s="1"/>
  <c r="J12"/>
  <c r="J8"/>
  <c r="I18"/>
  <c r="I12"/>
  <c r="I11"/>
  <c r="I8" s="1"/>
  <c r="I6" s="1"/>
  <c r="I5" s="1"/>
  <c r="H8"/>
  <c r="C25"/>
  <c r="G9"/>
  <c r="G6"/>
  <c r="F8"/>
  <c r="F6" s="1"/>
  <c r="F11"/>
  <c r="O11" s="1"/>
  <c r="E11"/>
  <c r="D11"/>
  <c r="C11"/>
  <c r="O33"/>
  <c r="O31" s="1"/>
  <c r="O32"/>
  <c r="N31"/>
  <c r="M31"/>
  <c r="L31"/>
  <c r="K31"/>
  <c r="J31"/>
  <c r="I31"/>
  <c r="H31"/>
  <c r="G31"/>
  <c r="F31"/>
  <c r="E31"/>
  <c r="D31"/>
  <c r="C31"/>
  <c r="O30"/>
  <c r="O29"/>
  <c r="O26" s="1"/>
  <c r="N28"/>
  <c r="M28"/>
  <c r="L28"/>
  <c r="K28"/>
  <c r="J28"/>
  <c r="I28"/>
  <c r="I17"/>
  <c r="I16" s="1"/>
  <c r="H28"/>
  <c r="G28"/>
  <c r="F28"/>
  <c r="E28"/>
  <c r="D28"/>
  <c r="C28"/>
  <c r="H25"/>
  <c r="G25"/>
  <c r="F25"/>
  <c r="E25"/>
  <c r="D25"/>
  <c r="O24"/>
  <c r="O20"/>
  <c r="O18"/>
  <c r="H18"/>
  <c r="G18"/>
  <c r="F18"/>
  <c r="E18"/>
  <c r="E17" s="1"/>
  <c r="E16" s="1"/>
  <c r="D18"/>
  <c r="C18"/>
  <c r="C17" s="1"/>
  <c r="C16" s="1"/>
  <c r="O10"/>
  <c r="N9"/>
  <c r="M9"/>
  <c r="K9"/>
  <c r="I9"/>
  <c r="H9"/>
  <c r="E9"/>
  <c r="D9"/>
  <c r="C9"/>
  <c r="K6"/>
  <c r="K5" s="1"/>
  <c r="H6"/>
  <c r="H5" s="1"/>
  <c r="F7"/>
  <c r="E7"/>
  <c r="E6" s="1"/>
  <c r="D7"/>
  <c r="D6" s="1"/>
  <c r="D5" s="1"/>
  <c r="C7"/>
  <c r="C6" s="1"/>
  <c r="C5" s="1"/>
  <c r="N6"/>
  <c r="N5" s="1"/>
  <c r="J6"/>
  <c r="M17"/>
  <c r="M16"/>
  <c r="K17"/>
  <c r="K16"/>
  <c r="H17"/>
  <c r="H16"/>
  <c r="H35"/>
  <c r="G17"/>
  <c r="G16" s="1"/>
  <c r="G35" s="1"/>
  <c r="G36" s="1"/>
  <c r="G5"/>
  <c r="N18" i="4"/>
  <c r="N19"/>
  <c r="O15"/>
  <c r="N14"/>
  <c r="N8"/>
  <c r="N6" s="1"/>
  <c r="N9"/>
  <c r="H20"/>
  <c r="H8"/>
  <c r="H6" s="1"/>
  <c r="H5" s="1"/>
  <c r="M18"/>
  <c r="M19"/>
  <c r="M8"/>
  <c r="M6"/>
  <c r="M5" s="1"/>
  <c r="M9"/>
  <c r="M23"/>
  <c r="M17" s="1"/>
  <c r="M13" s="1"/>
  <c r="M12" s="1"/>
  <c r="L18"/>
  <c r="L19"/>
  <c r="L14"/>
  <c r="M14"/>
  <c r="L8"/>
  <c r="L6" s="1"/>
  <c r="L5" s="1"/>
  <c r="L9"/>
  <c r="K18"/>
  <c r="K19"/>
  <c r="K14"/>
  <c r="K8"/>
  <c r="K6"/>
  <c r="K5"/>
  <c r="K9"/>
  <c r="J26"/>
  <c r="K26"/>
  <c r="L26"/>
  <c r="M26"/>
  <c r="N26"/>
  <c r="J23"/>
  <c r="K23"/>
  <c r="L23"/>
  <c r="N23"/>
  <c r="N17" s="1"/>
  <c r="J18"/>
  <c r="H18"/>
  <c r="I18"/>
  <c r="I19"/>
  <c r="J19"/>
  <c r="J14"/>
  <c r="J13" s="1"/>
  <c r="J12" s="1"/>
  <c r="J30" s="1"/>
  <c r="J31" s="1"/>
  <c r="J11"/>
  <c r="J9" s="1"/>
  <c r="O11"/>
  <c r="J6"/>
  <c r="J5" s="1"/>
  <c r="J17"/>
  <c r="I26"/>
  <c r="H26"/>
  <c r="H19"/>
  <c r="H23"/>
  <c r="I23"/>
  <c r="I17" s="1"/>
  <c r="H14"/>
  <c r="I14"/>
  <c r="G9"/>
  <c r="I6"/>
  <c r="I5"/>
  <c r="H9"/>
  <c r="I9"/>
  <c r="G26"/>
  <c r="G23"/>
  <c r="G20"/>
  <c r="G18"/>
  <c r="G19"/>
  <c r="G14"/>
  <c r="F7"/>
  <c r="G6"/>
  <c r="G5"/>
  <c r="F18"/>
  <c r="F19"/>
  <c r="F26"/>
  <c r="F23"/>
  <c r="F20"/>
  <c r="F17" s="1"/>
  <c r="F13" s="1"/>
  <c r="F12" s="1"/>
  <c r="F30" s="1"/>
  <c r="F14"/>
  <c r="F9"/>
  <c r="F6"/>
  <c r="F5" s="1"/>
  <c r="E20"/>
  <c r="E18"/>
  <c r="E26"/>
  <c r="E23"/>
  <c r="E19"/>
  <c r="E14"/>
  <c r="E7"/>
  <c r="E6" s="1"/>
  <c r="E5" s="1"/>
  <c r="E9"/>
  <c r="O28"/>
  <c r="O26" s="1"/>
  <c r="O27"/>
  <c r="D26"/>
  <c r="C26"/>
  <c r="O25"/>
  <c r="O24"/>
  <c r="D23"/>
  <c r="C23"/>
  <c r="O21"/>
  <c r="O20" s="1"/>
  <c r="D20"/>
  <c r="C20"/>
  <c r="D19"/>
  <c r="C19"/>
  <c r="D18"/>
  <c r="C18"/>
  <c r="O16"/>
  <c r="D14"/>
  <c r="D13" s="1"/>
  <c r="D12" s="1"/>
  <c r="C14"/>
  <c r="O10"/>
  <c r="O7" s="1"/>
  <c r="D9"/>
  <c r="C9"/>
  <c r="D7"/>
  <c r="D6"/>
  <c r="C7"/>
  <c r="C6" s="1"/>
  <c r="C5" s="1"/>
  <c r="D17"/>
  <c r="N18" i="3"/>
  <c r="O28"/>
  <c r="O27"/>
  <c r="O26" s="1"/>
  <c r="O25"/>
  <c r="O24"/>
  <c r="O21"/>
  <c r="O20" s="1"/>
  <c r="O16"/>
  <c r="O15"/>
  <c r="O10"/>
  <c r="N19"/>
  <c r="M18"/>
  <c r="M19"/>
  <c r="M20"/>
  <c r="L20"/>
  <c r="L17" s="1"/>
  <c r="L18"/>
  <c r="L19"/>
  <c r="K20"/>
  <c r="K18"/>
  <c r="K19"/>
  <c r="J18"/>
  <c r="J19"/>
  <c r="J20"/>
  <c r="I20"/>
  <c r="G20"/>
  <c r="I18"/>
  <c r="I19"/>
  <c r="H20"/>
  <c r="H17" s="1"/>
  <c r="H13" s="1"/>
  <c r="H12" s="1"/>
  <c r="H30" s="1"/>
  <c r="H18"/>
  <c r="H19"/>
  <c r="G18"/>
  <c r="G19"/>
  <c r="F18"/>
  <c r="F19"/>
  <c r="E18"/>
  <c r="E19"/>
  <c r="D18"/>
  <c r="D19"/>
  <c r="C19"/>
  <c r="C18"/>
  <c r="C7"/>
  <c r="L7"/>
  <c r="M7"/>
  <c r="M6" s="1"/>
  <c r="M5" s="1"/>
  <c r="N7"/>
  <c r="N6" s="1"/>
  <c r="N5" s="1"/>
  <c r="O7"/>
  <c r="N26"/>
  <c r="M26"/>
  <c r="L26"/>
  <c r="K26"/>
  <c r="J26"/>
  <c r="I26"/>
  <c r="H26"/>
  <c r="G26"/>
  <c r="F26"/>
  <c r="E26"/>
  <c r="D26"/>
  <c r="C26"/>
  <c r="N23"/>
  <c r="M23"/>
  <c r="L23"/>
  <c r="K23"/>
  <c r="J23"/>
  <c r="I23"/>
  <c r="H23"/>
  <c r="G23"/>
  <c r="G17" s="1"/>
  <c r="F23"/>
  <c r="F17" s="1"/>
  <c r="E23"/>
  <c r="D23"/>
  <c r="C23"/>
  <c r="N20"/>
  <c r="N17" s="1"/>
  <c r="N13" s="1"/>
  <c r="N12" s="1"/>
  <c r="F20"/>
  <c r="E20"/>
  <c r="E17" s="1"/>
  <c r="D20"/>
  <c r="C20"/>
  <c r="N14"/>
  <c r="M14"/>
  <c r="L14"/>
  <c r="K14"/>
  <c r="J14"/>
  <c r="I14"/>
  <c r="H14"/>
  <c r="G14"/>
  <c r="F14"/>
  <c r="E14"/>
  <c r="D14"/>
  <c r="C14"/>
  <c r="O9"/>
  <c r="Q9"/>
  <c r="N9"/>
  <c r="M9"/>
  <c r="L9"/>
  <c r="K9"/>
  <c r="J9"/>
  <c r="I9"/>
  <c r="H9"/>
  <c r="G9"/>
  <c r="F9"/>
  <c r="E9"/>
  <c r="D9"/>
  <c r="C9"/>
  <c r="K7"/>
  <c r="K6" s="1"/>
  <c r="J7"/>
  <c r="J6" s="1"/>
  <c r="J5" s="1"/>
  <c r="I7"/>
  <c r="I6"/>
  <c r="H7"/>
  <c r="H6"/>
  <c r="H5" s="1"/>
  <c r="G7"/>
  <c r="G6"/>
  <c r="G5" s="1"/>
  <c r="F7"/>
  <c r="F6"/>
  <c r="F5" s="1"/>
  <c r="E7"/>
  <c r="E6" s="1"/>
  <c r="E5" s="1"/>
  <c r="D7"/>
  <c r="D6" s="1"/>
  <c r="D5" s="1"/>
  <c r="L6"/>
  <c r="L5" s="1"/>
  <c r="D17"/>
  <c r="D13" s="1"/>
  <c r="D12" s="1"/>
  <c r="O14"/>
  <c r="C6"/>
  <c r="O6"/>
  <c r="O5"/>
  <c r="I5"/>
  <c r="O23"/>
  <c r="O28" i="2"/>
  <c r="O19" s="1"/>
  <c r="O27"/>
  <c r="O25"/>
  <c r="O24"/>
  <c r="O21"/>
  <c r="O20" s="1"/>
  <c r="O16"/>
  <c r="O15"/>
  <c r="O10"/>
  <c r="O9" s="1"/>
  <c r="N20"/>
  <c r="N18"/>
  <c r="N26"/>
  <c r="N19"/>
  <c r="N23"/>
  <c r="N14"/>
  <c r="N9"/>
  <c r="N6"/>
  <c r="N5" s="1"/>
  <c r="M26"/>
  <c r="M18"/>
  <c r="M19"/>
  <c r="M23"/>
  <c r="M14"/>
  <c r="M6"/>
  <c r="M5" s="1"/>
  <c r="M9"/>
  <c r="L9"/>
  <c r="L26"/>
  <c r="L18"/>
  <c r="L19"/>
  <c r="L23"/>
  <c r="L17" s="1"/>
  <c r="L14"/>
  <c r="L6"/>
  <c r="L5" s="1"/>
  <c r="C5" i="1"/>
  <c r="L5"/>
  <c r="G17"/>
  <c r="G13" s="1"/>
  <c r="G12" s="1"/>
  <c r="H17"/>
  <c r="H13" s="1"/>
  <c r="H12" s="1"/>
  <c r="I17"/>
  <c r="I13" s="1"/>
  <c r="I12" s="1"/>
  <c r="K13"/>
  <c r="K12" s="1"/>
  <c r="D17"/>
  <c r="D13" s="1"/>
  <c r="E17"/>
  <c r="F17"/>
  <c r="F13" s="1"/>
  <c r="F12" s="1"/>
  <c r="C17"/>
  <c r="C13" s="1"/>
  <c r="C12" s="1"/>
  <c r="J13"/>
  <c r="J12" s="1"/>
  <c r="J30" s="1"/>
  <c r="L30" s="1"/>
  <c r="E13"/>
  <c r="E12" s="1"/>
  <c r="L17"/>
  <c r="K26" i="2"/>
  <c r="K18"/>
  <c r="K19"/>
  <c r="K23"/>
  <c r="K17" s="1"/>
  <c r="K13" s="1"/>
  <c r="K12" s="1"/>
  <c r="K14"/>
  <c r="K7"/>
  <c r="K6" s="1"/>
  <c r="K9"/>
  <c r="J18"/>
  <c r="J19"/>
  <c r="J26"/>
  <c r="J23"/>
  <c r="J17" s="1"/>
  <c r="J14"/>
  <c r="J7"/>
  <c r="J6" s="1"/>
  <c r="J5" s="1"/>
  <c r="J9"/>
  <c r="I18"/>
  <c r="I19"/>
  <c r="I26"/>
  <c r="I23"/>
  <c r="I14"/>
  <c r="I7"/>
  <c r="I6" s="1"/>
  <c r="I5" s="1"/>
  <c r="I9"/>
  <c r="H18"/>
  <c r="H19"/>
  <c r="H26"/>
  <c r="H23"/>
  <c r="H14"/>
  <c r="H9"/>
  <c r="H7"/>
  <c r="H6" s="1"/>
  <c r="I17"/>
  <c r="G26"/>
  <c r="G17" s="1"/>
  <c r="F26"/>
  <c r="E26"/>
  <c r="D26"/>
  <c r="C26"/>
  <c r="C17" s="1"/>
  <c r="C13" s="1"/>
  <c r="C12" s="1"/>
  <c r="G23"/>
  <c r="F23"/>
  <c r="E23"/>
  <c r="D23"/>
  <c r="C23"/>
  <c r="F20"/>
  <c r="F17" s="1"/>
  <c r="E20"/>
  <c r="E17" s="1"/>
  <c r="D20"/>
  <c r="D17" s="1"/>
  <c r="D13" s="1"/>
  <c r="D12" s="1"/>
  <c r="C20"/>
  <c r="G19"/>
  <c r="F19"/>
  <c r="E19"/>
  <c r="D19"/>
  <c r="C19"/>
  <c r="G18"/>
  <c r="F18"/>
  <c r="E18"/>
  <c r="D18"/>
  <c r="G14"/>
  <c r="F14"/>
  <c r="F13" s="1"/>
  <c r="F12" s="1"/>
  <c r="E14"/>
  <c r="D14"/>
  <c r="C14"/>
  <c r="G9"/>
  <c r="F9"/>
  <c r="E9"/>
  <c r="D9"/>
  <c r="C9"/>
  <c r="G7"/>
  <c r="G6"/>
  <c r="F7"/>
  <c r="F6" s="1"/>
  <c r="F5" s="1"/>
  <c r="F31" s="1"/>
  <c r="E7"/>
  <c r="E6" s="1"/>
  <c r="D7"/>
  <c r="C7"/>
  <c r="C6" s="1"/>
  <c r="D6"/>
  <c r="D5" s="1"/>
  <c r="K31" i="1"/>
  <c r="I31"/>
  <c r="H31"/>
  <c r="G31"/>
  <c r="F31"/>
  <c r="E31"/>
  <c r="D31"/>
  <c r="C31"/>
  <c r="G5" i="2"/>
  <c r="N30" i="3" l="1"/>
  <c r="N31" s="1"/>
  <c r="C17"/>
  <c r="C13" s="1"/>
  <c r="C12" s="1"/>
  <c r="O19"/>
  <c r="J17"/>
  <c r="J13" s="1"/>
  <c r="J12" s="1"/>
  <c r="J30" s="1"/>
  <c r="J31" s="1"/>
  <c r="M17" i="2"/>
  <c r="M13" s="1"/>
  <c r="M12" s="1"/>
  <c r="M30" s="1"/>
  <c r="M31" s="1"/>
  <c r="O18"/>
  <c r="E13" i="3"/>
  <c r="E12" s="1"/>
  <c r="K17"/>
  <c r="K13" s="1"/>
  <c r="K12" s="1"/>
  <c r="C17" i="4"/>
  <c r="C13" s="1"/>
  <c r="C12" s="1"/>
  <c r="I13"/>
  <c r="I12" s="1"/>
  <c r="O9"/>
  <c r="N13"/>
  <c r="N12" s="1"/>
  <c r="N30" s="1"/>
  <c r="N31" s="1"/>
  <c r="J17" i="7"/>
  <c r="J16" s="1"/>
  <c r="J35" s="1"/>
  <c r="J36" s="1"/>
  <c r="D30" i="3"/>
  <c r="D31" s="1"/>
  <c r="G13"/>
  <c r="G12" s="1"/>
  <c r="G30" s="1"/>
  <c r="G31" s="1"/>
  <c r="O18"/>
  <c r="L13"/>
  <c r="L12" s="1"/>
  <c r="L30" s="1"/>
  <c r="L31" s="1"/>
  <c r="L13" i="2"/>
  <c r="L12" s="1"/>
  <c r="L30" s="1"/>
  <c r="L31" s="1"/>
  <c r="O26"/>
  <c r="F13" i="3"/>
  <c r="F12" s="1"/>
  <c r="O18" i="4"/>
  <c r="H17"/>
  <c r="H13" s="1"/>
  <c r="H12" s="1"/>
  <c r="H30" s="1"/>
  <c r="O28" i="5"/>
  <c r="H36"/>
  <c r="J17"/>
  <c r="J16" s="1"/>
  <c r="L25"/>
  <c r="O8"/>
  <c r="L17" i="7"/>
  <c r="L16" s="1"/>
  <c r="M31"/>
  <c r="L17" i="5"/>
  <c r="L16" s="1"/>
  <c r="D17"/>
  <c r="D16" s="1"/>
  <c r="D35" s="1"/>
  <c r="D36" s="1"/>
  <c r="F22"/>
  <c r="F17" s="1"/>
  <c r="F16" s="1"/>
  <c r="F35" s="1"/>
  <c r="K17" i="7"/>
  <c r="K16" s="1"/>
  <c r="K35" s="1"/>
  <c r="K36" s="1"/>
  <c r="E30" i="3"/>
  <c r="E31" s="1"/>
  <c r="C30" i="4"/>
  <c r="C31" s="1"/>
  <c r="L5" i="5"/>
  <c r="L35"/>
  <c r="O24" i="7"/>
  <c r="O22" s="1"/>
  <c r="O17" s="1"/>
  <c r="O16" s="1"/>
  <c r="F30" i="3"/>
  <c r="F31" s="1"/>
  <c r="H31"/>
  <c r="G13" i="2"/>
  <c r="G12" s="1"/>
  <c r="G30" s="1"/>
  <c r="G31" s="1"/>
  <c r="F5" i="5"/>
  <c r="O17" i="3"/>
  <c r="O13" s="1"/>
  <c r="O12" s="1"/>
  <c r="Q12" s="1"/>
  <c r="D30" i="4"/>
  <c r="O14"/>
  <c r="L17"/>
  <c r="L13" s="1"/>
  <c r="L12" s="1"/>
  <c r="L30" s="1"/>
  <c r="L31" s="1"/>
  <c r="M30"/>
  <c r="M31" s="1"/>
  <c r="L31" i="1"/>
  <c r="N17" i="2"/>
  <c r="N13" s="1"/>
  <c r="N12" s="1"/>
  <c r="N30" s="1"/>
  <c r="N31" s="1"/>
  <c r="O14"/>
  <c r="O13" s="1"/>
  <c r="O12" s="1"/>
  <c r="O23"/>
  <c r="O17" s="1"/>
  <c r="O23" i="4"/>
  <c r="O8"/>
  <c r="C35" i="5"/>
  <c r="C36" s="1"/>
  <c r="K35"/>
  <c r="K36" s="1"/>
  <c r="F9"/>
  <c r="G17" i="7"/>
  <c r="G16" s="1"/>
  <c r="D22"/>
  <c r="D17" s="1"/>
  <c r="D16" s="1"/>
  <c r="E22"/>
  <c r="E17" s="1"/>
  <c r="E16" s="1"/>
  <c r="E35" s="1"/>
  <c r="E36" s="1"/>
  <c r="H17"/>
  <c r="H16" s="1"/>
  <c r="H35" s="1"/>
  <c r="H36" s="1"/>
  <c r="N17"/>
  <c r="N16" s="1"/>
  <c r="O23" i="5"/>
  <c r="O22" s="1"/>
  <c r="O17" s="1"/>
  <c r="O16" s="1"/>
  <c r="O6" i="7"/>
  <c r="O35" s="1"/>
  <c r="O9"/>
  <c r="I22"/>
  <c r="I17" s="1"/>
  <c r="I16" s="1"/>
  <c r="I35" s="1"/>
  <c r="I36" s="1"/>
  <c r="D30" i="2"/>
  <c r="D31" s="1"/>
  <c r="O17" i="4"/>
  <c r="O25" i="5"/>
  <c r="I13" i="2"/>
  <c r="I12" s="1"/>
  <c r="I30" s="1"/>
  <c r="I31" s="1"/>
  <c r="O19" i="4"/>
  <c r="G17"/>
  <c r="G13" s="1"/>
  <c r="G12" s="1"/>
  <c r="G30" s="1"/>
  <c r="G31" s="1"/>
  <c r="J35" i="5"/>
  <c r="O27"/>
  <c r="E13" i="2"/>
  <c r="E12" s="1"/>
  <c r="J13"/>
  <c r="J12" s="1"/>
  <c r="J30" s="1"/>
  <c r="J31" s="1"/>
  <c r="H17"/>
  <c r="H13" s="1"/>
  <c r="H12" s="1"/>
  <c r="H30" s="1"/>
  <c r="M17" i="3"/>
  <c r="M13" s="1"/>
  <c r="M12" s="1"/>
  <c r="M30" s="1"/>
  <c r="M31" s="1"/>
  <c r="I17"/>
  <c r="I13" s="1"/>
  <c r="I12" s="1"/>
  <c r="I30" s="1"/>
  <c r="I31" s="1"/>
  <c r="O6" i="4"/>
  <c r="E17"/>
  <c r="E13" s="1"/>
  <c r="E12" s="1"/>
  <c r="E30" s="1"/>
  <c r="E31" s="1"/>
  <c r="K17"/>
  <c r="K13" s="1"/>
  <c r="K12" s="1"/>
  <c r="K30" s="1"/>
  <c r="K31" s="1"/>
  <c r="I35" i="5"/>
  <c r="I36" s="1"/>
  <c r="N35"/>
  <c r="N36" s="1"/>
  <c r="F17" i="7"/>
  <c r="F16" s="1"/>
  <c r="F35" s="1"/>
  <c r="F36" s="1"/>
  <c r="M22"/>
  <c r="O9" i="5"/>
  <c r="E5" i="2"/>
  <c r="E30"/>
  <c r="C30"/>
  <c r="C5"/>
  <c r="H5"/>
  <c r="K30"/>
  <c r="K5"/>
  <c r="D12" i="1"/>
  <c r="L12" s="1"/>
  <c r="L13"/>
  <c r="N5" i="7"/>
  <c r="N35"/>
  <c r="N36" s="1"/>
  <c r="F5"/>
  <c r="L35"/>
  <c r="L36" s="1"/>
  <c r="L5"/>
  <c r="O30" i="3"/>
  <c r="O31" s="1"/>
  <c r="C30"/>
  <c r="O5" i="4"/>
  <c r="H31"/>
  <c r="N5"/>
  <c r="M5" i="5"/>
  <c r="M35"/>
  <c r="O5" i="7"/>
  <c r="C35"/>
  <c r="C36" s="1"/>
  <c r="G35"/>
  <c r="G5"/>
  <c r="O7" i="2"/>
  <c r="O6" s="1"/>
  <c r="K5" i="3"/>
  <c r="K30"/>
  <c r="F31" i="4"/>
  <c r="I30"/>
  <c r="I31" s="1"/>
  <c r="E35" i="5"/>
  <c r="E5"/>
  <c r="D35" i="7"/>
  <c r="D36" s="1"/>
  <c r="M17"/>
  <c r="M16" s="1"/>
  <c r="M35" s="1"/>
  <c r="M36" s="1"/>
  <c r="C5" i="3"/>
  <c r="D5" i="4"/>
  <c r="D31" s="1"/>
  <c r="O7" i="5"/>
  <c r="J5"/>
  <c r="O17" i="8"/>
  <c r="O16" s="1"/>
  <c r="O35" s="1"/>
  <c r="C35"/>
  <c r="F36" i="5" l="1"/>
  <c r="O6"/>
  <c r="J36"/>
  <c r="K31" i="3"/>
  <c r="M36" i="5"/>
  <c r="L36"/>
  <c r="O13" i="4"/>
  <c r="O12" s="1"/>
  <c r="O30" s="1"/>
  <c r="E36" i="5"/>
  <c r="G36" i="7"/>
  <c r="C31" i="3"/>
  <c r="O35" i="5"/>
  <c r="O5"/>
  <c r="K31" i="2"/>
  <c r="C31"/>
  <c r="O30"/>
  <c r="O5"/>
  <c r="O31" i="4"/>
  <c r="H31" i="2"/>
  <c r="E31"/>
  <c r="C36" i="8"/>
  <c r="O31" i="2" l="1"/>
  <c r="O36" i="5"/>
</calcChain>
</file>

<file path=xl/sharedStrings.xml><?xml version="1.0" encoding="utf-8"?>
<sst xmlns="http://schemas.openxmlformats.org/spreadsheetml/2006/main" count="509" uniqueCount="54">
  <si>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</si>
  <si>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</si>
  <si>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</si>
  <si>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</si>
  <si>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</si>
  <si>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</si>
  <si>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</si>
  <si>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</si>
  <si>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</si>
  <si>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</si>
  <si>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</si>
  <si>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</si>
  <si>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</si>
  <si>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</si>
  <si>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</si>
  <si>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</si>
  <si>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</si>
  <si>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</si>
  <si>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</si>
  <si>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</si>
  <si>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</si>
  <si>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</si>
  <si>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</si>
  <si>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</si>
  <si>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</si>
  <si>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</si>
  <si>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</si>
  <si>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</si>
  <si>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</si>
  <si>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</si>
  <si>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</si>
  <si>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</si>
  <si>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</si>
  <si>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</si>
  <si>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</si>
  <si>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</si>
  <si>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</si>
  <si>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</si>
  <si>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</si>
  <si>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</si>
  <si>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</si>
  <si>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</si>
  <si>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</si>
  <si>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</si>
  <si>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</si>
  <si>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</si>
  <si>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</si>
  <si>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</si>
  <si>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</si>
  <si>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</si>
  <si>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</si>
  <si>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</si>
  <si>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</si>
  <si>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2020 год АО "Финарт"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</si>
</sst>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0/&#1060;&#1041;%20&#1089;&#1077;&#1085;&#1090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42;%20&#1101;&#1085;&#1077;&#1088;&#1075;&#1086;&#1089;&#1073;&#1099;&#1090;/&#1060;&#1041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2/&#1069;&#1085;&#1077;&#1088;&#1075;&#1086;&#1089;&#1073;&#1099;&#1090;/&#1060;&#1041;%20&#1076;&#1077;&#1082;&#1072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0/&#1054;&#1073;&#1098;&#1077;&#1084;%20%20&#1040;&#1054;%20&#1060;&#1080;&#1085;&#1072;&#1088;&#1090;%20102020%20(&#1086;&#1090;&#1103;&#1073;&#1088;&#110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54;&#1073;&#1098;&#1077;&#1084;&#1099;%20&#1086;&#1090;%20&#1101;&#1085;&#1077;&#1088;&#1075;&#1086;&#1089;&#1073;&#1099;&#1090;&#1072;/&#1054;&#1073;&#1098;&#1077;&#1084;%20&#1085;&#1086;&#1103;&#1073;&#1088;&#1100;,%20&#1088;&#1072;&#1089;&#1096;&#1080;&#1088;&#1077;&#1085;&#1085;&#1099;&#1081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2/&#1069;&#1085;&#1077;&#1088;&#1075;&#1086;&#1089;&#1073;&#1099;&#1090;/&#1054;&#1073;&#1098;&#1077;&#1084;%20&#1040;&#1054;%20&#1060;&#1080;&#1085;&#1072;&#1088;&#1090;%20122020%20(&#1076;&#1083;&#1103;%20&#1088;&#1072;&#1089;&#1095;&#1077;&#1090;&#1086;&#1074;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54;&#1073;&#1098;&#1077;&#1084;&#1099;%20&#1086;&#1090;%20&#1101;&#1085;&#1077;&#1088;&#1075;&#1086;&#1089;&#1073;&#1099;&#1090;&#1072;/&#1044;&#1050;&#1055;%2010%202020%20&#1040;&#1054;%20&#1060;&#1080;&#1085;&#1072;&#1088;&#109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2/&#1069;&#1085;&#1077;&#1088;&#1075;&#1086;&#1089;&#1073;&#1099;&#1090;/&#1044;&#1050;&#1055;%2012%202020%20&#1040;&#1054;%20&#1060;&#1080;&#1085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б финарт май 1 20 (4)"/>
      <sheetName val="сен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1828356</v>
          </cell>
        </row>
        <row r="15">
          <cell r="C15">
            <v>1603457.9999999984</v>
          </cell>
        </row>
        <row r="66">
          <cell r="C66">
            <v>281160.00000000052</v>
          </cell>
        </row>
        <row r="69">
          <cell r="C69">
            <v>706604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б финарт май 1 20 (4)"/>
      <sheetName val="но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2408988</v>
          </cell>
        </row>
        <row r="15">
          <cell r="D15">
            <v>2195964.0000000009</v>
          </cell>
        </row>
        <row r="66">
          <cell r="C66">
            <v>435466.80000000069</v>
          </cell>
        </row>
        <row r="69">
          <cell r="C69">
            <v>1000656</v>
          </cell>
        </row>
        <row r="72">
          <cell r="C72">
            <v>228143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б финарт май 1 20 (4)"/>
      <sheetName val="дека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2697684.0000000019</v>
          </cell>
        </row>
        <row r="15">
          <cell r="D15">
            <v>2540681.9999999981</v>
          </cell>
        </row>
        <row r="63">
          <cell r="F63">
            <v>7</v>
          </cell>
        </row>
        <row r="66">
          <cell r="C66">
            <v>520059.59999999986</v>
          </cell>
        </row>
        <row r="69">
          <cell r="C69">
            <v>1215378</v>
          </cell>
        </row>
        <row r="71">
          <cell r="C71">
            <v>237669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22">
          <cell r="V522">
            <v>374080</v>
          </cell>
        </row>
        <row r="523">
          <cell r="V523">
            <v>485574</v>
          </cell>
        </row>
        <row r="525">
          <cell r="V525">
            <v>398275</v>
          </cell>
        </row>
        <row r="526">
          <cell r="V526">
            <v>219446</v>
          </cell>
        </row>
        <row r="532">
          <cell r="V532">
            <v>486434</v>
          </cell>
        </row>
        <row r="533">
          <cell r="V533">
            <v>270787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47">
          <cell r="V547">
            <v>375770</v>
          </cell>
        </row>
        <row r="548">
          <cell r="V548">
            <v>485400</v>
          </cell>
        </row>
        <row r="550">
          <cell r="V550">
            <v>522942</v>
          </cell>
        </row>
        <row r="551">
          <cell r="V551">
            <v>306388</v>
          </cell>
        </row>
        <row r="552">
          <cell r="V552">
            <v>110</v>
          </cell>
        </row>
        <row r="554">
          <cell r="V554">
            <v>1340</v>
          </cell>
        </row>
        <row r="557">
          <cell r="V557">
            <v>693890</v>
          </cell>
        </row>
        <row r="558">
          <cell r="V558">
            <v>312479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52">
          <cell r="V552">
            <v>379185</v>
          </cell>
        </row>
        <row r="553">
          <cell r="V553">
            <v>483843</v>
          </cell>
        </row>
        <row r="555">
          <cell r="V555">
            <v>543841</v>
          </cell>
        </row>
        <row r="556">
          <cell r="V556">
            <v>279477</v>
          </cell>
        </row>
        <row r="558">
          <cell r="V558">
            <v>110</v>
          </cell>
        </row>
        <row r="560">
          <cell r="V560">
            <v>1680</v>
          </cell>
        </row>
        <row r="562">
          <cell r="V562">
            <v>635907</v>
          </cell>
        </row>
        <row r="563">
          <cell r="V563">
            <v>342465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5514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5233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>
      <c r="J1" s="27"/>
    </row>
    <row r="2" spans="1:15">
      <c r="B2" s="29" t="s">
        <v>0</v>
      </c>
    </row>
    <row r="3" spans="1:15">
      <c r="K3" s="30" t="s">
        <v>1</v>
      </c>
    </row>
    <row r="4" spans="1:1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>
      <c r="B2" s="2" t="s">
        <v>36</v>
      </c>
    </row>
    <row r="4" spans="1:18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>
      <c r="A32" s="17"/>
      <c r="B32" s="18"/>
      <c r="C32" s="19"/>
      <c r="D32" s="19"/>
      <c r="E32" s="19"/>
      <c r="F32" s="19"/>
      <c r="G32" s="19"/>
    </row>
    <row r="33" spans="2:6">
      <c r="B33" s="35"/>
      <c r="F33" s="8"/>
    </row>
    <row r="34" spans="2:6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>
      <c r="B2" s="2" t="s">
        <v>44</v>
      </c>
    </row>
    <row r="4" spans="1:18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>
      <c r="A32" s="17"/>
      <c r="B32" s="18"/>
      <c r="C32" s="19"/>
      <c r="D32" s="19"/>
      <c r="E32" s="19"/>
      <c r="F32" s="19"/>
      <c r="G32" s="19"/>
    </row>
    <row r="33" spans="2:6">
      <c r="B33" s="35"/>
      <c r="F33" s="8"/>
    </row>
    <row r="34" spans="2:6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>
      <c r="B2" s="2" t="s">
        <v>45</v>
      </c>
    </row>
    <row r="4" spans="1:18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>
      <c r="A32" s="17"/>
      <c r="B32" s="18"/>
      <c r="C32" s="7"/>
      <c r="D32" s="19"/>
      <c r="E32" s="19"/>
      <c r="F32" s="19"/>
      <c r="G32" s="19"/>
    </row>
    <row r="41" spans="3:18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>
      <c r="B2" s="2" t="s">
        <v>47</v>
      </c>
    </row>
    <row r="4" spans="1:1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>
      <c r="B2" s="2" t="s">
        <v>50</v>
      </c>
    </row>
    <row r="4" spans="1:18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>
      <c r="A37" s="17"/>
      <c r="B37" s="18"/>
      <c r="C37" s="18"/>
      <c r="D37" s="19"/>
      <c r="E37" s="19"/>
      <c r="F37" s="19"/>
      <c r="G37" s="19"/>
    </row>
    <row r="40" spans="1:19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>
      <c r="B2" s="2" t="s">
        <v>51</v>
      </c>
    </row>
    <row r="4" spans="1:18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>
      <c r="A37" s="17"/>
      <c r="B37" s="18"/>
      <c r="C37" s="18"/>
      <c r="D37" s="19"/>
      <c r="E37" s="19"/>
      <c r="F37" s="19"/>
      <c r="G37" s="19"/>
    </row>
    <row r="40" spans="1:19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>
      <c r="B2" s="2" t="s">
        <v>51</v>
      </c>
    </row>
    <row r="4" spans="1:18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>
      <c r="A37" s="17"/>
      <c r="B37" s="18"/>
      <c r="C37" s="18"/>
      <c r="D37" s="19"/>
      <c r="E37" s="19"/>
      <c r="F37" s="19"/>
      <c r="G37" s="19"/>
    </row>
    <row r="40" spans="1:19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S40"/>
  <sheetViews>
    <sheetView tabSelected="1" zoomScale="90" zoomScaleNormal="90" workbookViewId="0">
      <pane xSplit="2" ySplit="4" topLeftCell="L29" activePane="bottomRight" state="frozen"/>
      <selection pane="topRight" activeCell="C1" sqref="C1"/>
      <selection pane="bottomLeft" activeCell="A5" sqref="A5"/>
      <selection pane="bottomRight" activeCell="N36" sqref="N36:O36"/>
    </sheetView>
  </sheetViews>
  <sheetFormatPr defaultRowHeight="15.75" outlineLevelCol="1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>
      <c r="B2" s="2" t="s">
        <v>53</v>
      </c>
    </row>
    <row r="4" spans="1:18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>
      <c r="A5" s="5" t="s">
        <v>13</v>
      </c>
      <c r="B5" s="6" t="s">
        <v>14</v>
      </c>
      <c r="C5" s="7">
        <f t="shared" ref="C5:N5" si="0">C6</f>
        <v>5405418</v>
      </c>
      <c r="D5" s="7">
        <f t="shared" si="0"/>
        <v>4508676</v>
      </c>
      <c r="E5" s="7">
        <f t="shared" si="0"/>
        <v>4539834</v>
      </c>
      <c r="F5" s="7">
        <f t="shared" si="0"/>
        <v>3786612</v>
      </c>
      <c r="G5" s="7">
        <f t="shared" si="0"/>
        <v>3252372</v>
      </c>
      <c r="H5" s="7">
        <f t="shared" si="0"/>
        <v>3340409.9999999991</v>
      </c>
      <c r="I5" s="7">
        <f t="shared" si="0"/>
        <v>3302814</v>
      </c>
      <c r="J5" s="7">
        <f t="shared" si="0"/>
        <v>3316116</v>
      </c>
      <c r="K5" s="47">
        <f t="shared" si="0"/>
        <v>3431813.9999999981</v>
      </c>
      <c r="L5" s="47">
        <f t="shared" si="0"/>
        <v>4128066</v>
      </c>
      <c r="M5" s="47">
        <f t="shared" si="0"/>
        <v>4604952.0000000009</v>
      </c>
      <c r="N5" s="47">
        <f t="shared" si="0"/>
        <v>5238366</v>
      </c>
      <c r="O5" s="7">
        <f>O6</f>
        <v>48855450</v>
      </c>
      <c r="Q5" s="8"/>
      <c r="R5" s="8"/>
    </row>
    <row r="6" spans="1:18">
      <c r="A6" s="5" t="s">
        <v>15</v>
      </c>
      <c r="B6" s="9" t="s">
        <v>16</v>
      </c>
      <c r="C6" s="7">
        <f t="shared" ref="C6" si="1">SUM(C7:C8)</f>
        <v>5405418</v>
      </c>
      <c r="D6" s="7">
        <f t="shared" ref="D6:E6" si="2">SUM(D7:D8)</f>
        <v>4508676</v>
      </c>
      <c r="E6" s="7">
        <f t="shared" si="2"/>
        <v>4539834</v>
      </c>
      <c r="F6" s="7">
        <f t="shared" ref="F6:G6" si="3">SUM(F7:F8)</f>
        <v>3786612</v>
      </c>
      <c r="G6" s="7">
        <f t="shared" si="3"/>
        <v>3252372</v>
      </c>
      <c r="H6" s="7">
        <f t="shared" ref="H6:I6" si="4">SUM(H7:H8)</f>
        <v>3340409.9999999991</v>
      </c>
      <c r="I6" s="7">
        <f t="shared" si="4"/>
        <v>3302814</v>
      </c>
      <c r="J6" s="7">
        <f t="shared" ref="J6:K6" si="5">SUM(J7:J8)</f>
        <v>3316116</v>
      </c>
      <c r="K6" s="47">
        <f t="shared" si="5"/>
        <v>3431813.9999999981</v>
      </c>
      <c r="L6" s="47">
        <f t="shared" ref="L6:M6" si="6">SUM(L7:L8)</f>
        <v>4128066</v>
      </c>
      <c r="M6" s="47">
        <f t="shared" si="6"/>
        <v>4604952.0000000009</v>
      </c>
      <c r="N6" s="47">
        <f t="shared" ref="N6" si="7">SUM(N7:N8)</f>
        <v>5238366</v>
      </c>
      <c r="O6" s="7">
        <f>SUM(O7:O8)</f>
        <v>48855450</v>
      </c>
    </row>
    <row r="7" spans="1:18">
      <c r="A7" s="5"/>
      <c r="B7" s="10" t="s">
        <v>17</v>
      </c>
      <c r="C7" s="7">
        <f t="shared" ref="C7:O7" si="8">C10</f>
        <v>0</v>
      </c>
      <c r="D7" s="7">
        <f t="shared" ref="D7:E7" si="9">D10</f>
        <v>0</v>
      </c>
      <c r="E7" s="7">
        <f t="shared" si="9"/>
        <v>0</v>
      </c>
      <c r="F7" s="7">
        <f t="shared" ref="F7:G7" si="10">F10</f>
        <v>0</v>
      </c>
      <c r="G7" s="7">
        <f t="shared" si="10"/>
        <v>0</v>
      </c>
      <c r="H7" s="7">
        <f t="shared" ref="H7:I7" si="11">H10</f>
        <v>0</v>
      </c>
      <c r="I7" s="7">
        <f t="shared" si="11"/>
        <v>0</v>
      </c>
      <c r="J7" s="7">
        <f t="shared" ref="J7:K7" si="12">J10</f>
        <v>0</v>
      </c>
      <c r="K7" s="47">
        <f t="shared" si="12"/>
        <v>0</v>
      </c>
      <c r="L7" s="47">
        <f t="shared" ref="L7:M7" si="13">L10</f>
        <v>0</v>
      </c>
      <c r="M7" s="47">
        <f t="shared" si="13"/>
        <v>0</v>
      </c>
      <c r="N7" s="47">
        <f t="shared" ref="N7" si="14">N10</f>
        <v>0</v>
      </c>
      <c r="O7" s="7">
        <f t="shared" si="8"/>
        <v>0</v>
      </c>
    </row>
    <row r="8" spans="1:18">
      <c r="A8" s="5"/>
      <c r="B8" s="10" t="s">
        <v>46</v>
      </c>
      <c r="C8" s="7">
        <f t="shared" ref="C8:O8" si="15">C11+C14</f>
        <v>5405418</v>
      </c>
      <c r="D8" s="7">
        <f t="shared" ref="D8:E8" si="16">D11+D14</f>
        <v>4508676</v>
      </c>
      <c r="E8" s="7">
        <f t="shared" si="16"/>
        <v>4539834</v>
      </c>
      <c r="F8" s="7">
        <f t="shared" ref="F8:G8" si="17">F11+F14</f>
        <v>3786612</v>
      </c>
      <c r="G8" s="7">
        <f t="shared" si="17"/>
        <v>3252372</v>
      </c>
      <c r="H8" s="7">
        <f t="shared" ref="H8:I8" si="18">H11+H14</f>
        <v>3340409.9999999991</v>
      </c>
      <c r="I8" s="7">
        <f t="shared" si="18"/>
        <v>3302814</v>
      </c>
      <c r="J8" s="7">
        <f t="shared" ref="J8:K8" si="19">J11+J14</f>
        <v>3316116</v>
      </c>
      <c r="K8" s="47">
        <f t="shared" si="19"/>
        <v>3431813.9999999981</v>
      </c>
      <c r="L8" s="47">
        <f t="shared" ref="L8:M8" si="20">L11+L14</f>
        <v>4128066</v>
      </c>
      <c r="M8" s="47">
        <f t="shared" si="20"/>
        <v>4604952.0000000009</v>
      </c>
      <c r="N8" s="47">
        <f t="shared" ref="N8" si="21">N11+N14</f>
        <v>5238366</v>
      </c>
      <c r="O8" s="7">
        <f t="shared" si="15"/>
        <v>48855450</v>
      </c>
    </row>
    <row r="9" spans="1:18">
      <c r="A9" s="5" t="s">
        <v>19</v>
      </c>
      <c r="B9" s="10" t="s">
        <v>20</v>
      </c>
      <c r="C9" s="11">
        <f t="shared" ref="C9" si="22">SUM(C10:C11)</f>
        <v>2610936</v>
      </c>
      <c r="D9" s="11">
        <f t="shared" ref="D9:E9" si="23">SUM(D10:D11)</f>
        <v>2101500</v>
      </c>
      <c r="E9" s="7">
        <f t="shared" si="23"/>
        <v>2047932</v>
      </c>
      <c r="F9" s="7">
        <f t="shared" ref="F9:G9" si="24">SUM(F10:F11)</f>
        <v>1888332</v>
      </c>
      <c r="G9" s="7">
        <f t="shared" si="24"/>
        <v>1529520</v>
      </c>
      <c r="H9" s="7">
        <f t="shared" ref="H9:I9" si="25">SUM(H10:H11)</f>
        <v>1746672</v>
      </c>
      <c r="I9" s="7">
        <f t="shared" si="25"/>
        <v>1785000</v>
      </c>
      <c r="J9" s="7">
        <f t="shared" ref="J9:K9" si="26">SUM(J10:J11)</f>
        <v>1768260</v>
      </c>
      <c r="K9" s="47">
        <f t="shared" si="26"/>
        <v>1828356</v>
      </c>
      <c r="L9" s="47">
        <f t="shared" ref="L9:M9" si="27">SUM(L10:L11)</f>
        <v>2050704</v>
      </c>
      <c r="M9" s="47">
        <f t="shared" si="27"/>
        <v>2408988</v>
      </c>
      <c r="N9" s="47">
        <f t="shared" ref="N9" si="28">SUM(N10:N11)</f>
        <v>2697684.0000000019</v>
      </c>
      <c r="O9" s="11">
        <f>SUM(O10:O11)</f>
        <v>24463884</v>
      </c>
    </row>
    <row r="10" spans="1:18">
      <c r="A10" s="5"/>
      <c r="B10" s="10" t="s">
        <v>17</v>
      </c>
      <c r="C10" s="11"/>
      <c r="D10" s="11"/>
      <c r="E10" s="7"/>
      <c r="F10" s="7"/>
      <c r="G10" s="44"/>
      <c r="H10" s="7"/>
      <c r="I10" s="7"/>
      <c r="J10" s="44"/>
      <c r="K10" s="47"/>
      <c r="L10" s="47"/>
      <c r="M10" s="39"/>
      <c r="N10" s="39"/>
      <c r="O10" s="11">
        <f>SUM(C10:N10)</f>
        <v>0</v>
      </c>
    </row>
    <row r="11" spans="1:18">
      <c r="A11" s="5"/>
      <c r="B11" s="10" t="s">
        <v>46</v>
      </c>
      <c r="C11" s="11">
        <v>2610936</v>
      </c>
      <c r="D11" s="11">
        <v>2101500</v>
      </c>
      <c r="E11" s="7">
        <v>2047932</v>
      </c>
      <c r="F11" s="7">
        <v>1888332</v>
      </c>
      <c r="G11" s="7">
        <v>1529520</v>
      </c>
      <c r="H11" s="7">
        <v>1746672</v>
      </c>
      <c r="I11" s="7">
        <v>1785000</v>
      </c>
      <c r="J11" s="7">
        <v>1768260</v>
      </c>
      <c r="K11" s="47">
        <f>[2]сентябрь!$C$14</f>
        <v>1828356</v>
      </c>
      <c r="L11" s="47">
        <v>2050704</v>
      </c>
      <c r="M11" s="40">
        <f>[3]ноябрь!$D$14</f>
        <v>2408988</v>
      </c>
      <c r="N11" s="40">
        <f>[4]декабрь!$D$14</f>
        <v>2697684.0000000019</v>
      </c>
      <c r="O11" s="11">
        <f>SUM(C11:N11)</f>
        <v>24463884</v>
      </c>
    </row>
    <row r="12" spans="1:18">
      <c r="A12" s="24" t="s">
        <v>48</v>
      </c>
      <c r="B12" s="10" t="s">
        <v>52</v>
      </c>
      <c r="C12" s="11">
        <f t="shared" ref="C12" si="29">C14</f>
        <v>2794482</v>
      </c>
      <c r="D12" s="11">
        <f t="shared" ref="D12:E12" si="30">D14</f>
        <v>2407176</v>
      </c>
      <c r="E12" s="7">
        <f t="shared" si="30"/>
        <v>2491902</v>
      </c>
      <c r="F12" s="7">
        <f t="shared" ref="F12:G12" si="31">F14</f>
        <v>1898280</v>
      </c>
      <c r="G12" s="7">
        <f t="shared" si="31"/>
        <v>1722852</v>
      </c>
      <c r="H12" s="7">
        <f t="shared" ref="H12:I12" si="32">H14</f>
        <v>1593737.9999999991</v>
      </c>
      <c r="I12" s="7">
        <f t="shared" si="32"/>
        <v>1517814</v>
      </c>
      <c r="J12" s="7">
        <f t="shared" ref="J12:K12" si="33">J14</f>
        <v>1547856</v>
      </c>
      <c r="K12" s="47">
        <f t="shared" si="33"/>
        <v>1603457.9999999984</v>
      </c>
      <c r="L12" s="47">
        <f t="shared" ref="L12:M12" si="34">L14</f>
        <v>2077362</v>
      </c>
      <c r="M12" s="47">
        <f t="shared" si="34"/>
        <v>2195964.0000000009</v>
      </c>
      <c r="N12" s="47">
        <f t="shared" ref="N12" si="35">N14</f>
        <v>2540681.9999999981</v>
      </c>
      <c r="O12" s="11">
        <f t="shared" ref="O12" si="36">SUM(O13:O14)</f>
        <v>24391566</v>
      </c>
      <c r="Q12" s="8"/>
    </row>
    <row r="13" spans="1:18">
      <c r="A13" s="5"/>
      <c r="B13" s="10" t="s">
        <v>17</v>
      </c>
      <c r="C13" s="11"/>
      <c r="D13" s="11"/>
      <c r="E13" s="7"/>
      <c r="F13" s="7"/>
      <c r="G13" s="7"/>
      <c r="H13" s="7"/>
      <c r="I13" s="44"/>
      <c r="J13" s="44"/>
      <c r="K13" s="47"/>
      <c r="L13" s="47"/>
      <c r="M13" s="39"/>
      <c r="N13" s="39"/>
      <c r="O13" s="11">
        <f>SUM(C13:N13)</f>
        <v>0</v>
      </c>
    </row>
    <row r="14" spans="1:18">
      <c r="A14" s="5"/>
      <c r="B14" s="10" t="s">
        <v>46</v>
      </c>
      <c r="C14" s="11">
        <v>2794482</v>
      </c>
      <c r="D14" s="11">
        <v>2407176</v>
      </c>
      <c r="E14" s="7">
        <v>2491902</v>
      </c>
      <c r="F14" s="7">
        <v>1898280</v>
      </c>
      <c r="G14" s="7">
        <v>1722852</v>
      </c>
      <c r="H14" s="7">
        <v>1593737.9999999991</v>
      </c>
      <c r="I14" s="7">
        <v>1517814</v>
      </c>
      <c r="J14" s="7">
        <v>1547856</v>
      </c>
      <c r="K14" s="47">
        <f>[2]сентябрь!$C$15</f>
        <v>1603457.9999999984</v>
      </c>
      <c r="L14" s="47">
        <v>2077362</v>
      </c>
      <c r="M14" s="40">
        <f>[3]ноябрь!$D$15</f>
        <v>2195964.0000000009</v>
      </c>
      <c r="N14" s="50">
        <f>[4]декабрь!$D$15</f>
        <v>2540681.9999999981</v>
      </c>
      <c r="O14" s="11">
        <f>SUM(C14:N14)</f>
        <v>24391566</v>
      </c>
    </row>
    <row r="15" spans="1:18">
      <c r="A15" s="5"/>
      <c r="B15" s="10"/>
      <c r="C15" s="11"/>
      <c r="D15" s="11"/>
      <c r="E15" s="44"/>
      <c r="F15" s="44"/>
      <c r="G15" s="44"/>
      <c r="H15" s="44"/>
      <c r="I15" s="44"/>
      <c r="J15" s="44"/>
      <c r="K15" s="47"/>
      <c r="L15" s="47"/>
      <c r="M15" s="39"/>
      <c r="N15" s="39"/>
      <c r="O15" s="11"/>
    </row>
    <row r="16" spans="1:18">
      <c r="A16" s="5" t="s">
        <v>21</v>
      </c>
      <c r="B16" s="6" t="s">
        <v>22</v>
      </c>
      <c r="C16" s="7">
        <f t="shared" ref="C16:O16" si="37">C17+C34</f>
        <v>5132632</v>
      </c>
      <c r="D16" s="7">
        <f t="shared" ref="D16:E16" si="38">D17+D34</f>
        <v>4505141</v>
      </c>
      <c r="E16" s="7">
        <f t="shared" si="38"/>
        <v>4539773</v>
      </c>
      <c r="F16" s="7">
        <f t="shared" ref="F16:G16" si="39">F17+F34</f>
        <v>3756967.6</v>
      </c>
      <c r="G16" s="7">
        <f t="shared" si="39"/>
        <v>3150826</v>
      </c>
      <c r="H16" s="7">
        <f t="shared" ref="H16:I16" si="40">H17+H34</f>
        <v>3168579.3999999985</v>
      </c>
      <c r="I16" s="7">
        <f t="shared" si="40"/>
        <v>3101030</v>
      </c>
      <c r="J16" s="7">
        <f t="shared" ref="J16:K16" si="41">J17+J34</f>
        <v>3077796</v>
      </c>
      <c r="K16" s="47">
        <f t="shared" si="41"/>
        <v>3388048.0000000005</v>
      </c>
      <c r="L16" s="47">
        <f t="shared" ref="L16:M16" si="42">L17+L34</f>
        <v>3836641</v>
      </c>
      <c r="M16" s="47">
        <f t="shared" si="42"/>
        <v>4368098.8000000007</v>
      </c>
      <c r="N16" s="47">
        <f t="shared" ref="N16" si="43">N17+N34</f>
        <v>4644854.5999999996</v>
      </c>
      <c r="O16" s="7">
        <f t="shared" si="37"/>
        <v>46662030.399999999</v>
      </c>
      <c r="Q16" s="8"/>
      <c r="R16" s="8"/>
    </row>
    <row r="17" spans="1:18" s="2" customFormat="1" ht="31.5">
      <c r="A17" s="5" t="s">
        <v>23</v>
      </c>
      <c r="B17" s="10" t="s">
        <v>24</v>
      </c>
      <c r="C17" s="40">
        <f t="shared" ref="C17" si="44">C18+C22+C25</f>
        <v>3132112</v>
      </c>
      <c r="D17" s="40">
        <f t="shared" ref="D17:E17" si="45">D18+D22+D25</f>
        <v>2888554</v>
      </c>
      <c r="E17" s="7">
        <f t="shared" si="45"/>
        <v>2764440</v>
      </c>
      <c r="F17" s="7">
        <f t="shared" ref="F17" si="46">F18+F22+F25</f>
        <v>2423837</v>
      </c>
      <c r="G17" s="7">
        <f t="shared" ref="G17:K17" si="47">G18+G22+G25</f>
        <v>2001594</v>
      </c>
      <c r="H17" s="7">
        <f t="shared" si="47"/>
        <v>2182147</v>
      </c>
      <c r="I17" s="7">
        <f t="shared" si="47"/>
        <v>2196764</v>
      </c>
      <c r="J17" s="7">
        <f t="shared" si="47"/>
        <v>2177234</v>
      </c>
      <c r="K17" s="47">
        <f t="shared" si="47"/>
        <v>2400284</v>
      </c>
      <c r="L17" s="47">
        <f>L18+L22+L25</f>
        <v>2465189</v>
      </c>
      <c r="M17" s="47">
        <f>M18+M22+M25</f>
        <v>2931976</v>
      </c>
      <c r="N17" s="47">
        <f>N18+N22+N25</f>
        <v>2909417</v>
      </c>
      <c r="O17" s="7">
        <f t="shared" ref="O17" si="48">O18+O22</f>
        <v>30465191</v>
      </c>
      <c r="P17" s="21"/>
    </row>
    <row r="18" spans="1:18" s="2" customFormat="1" ht="31.5">
      <c r="A18" s="12" t="s">
        <v>25</v>
      </c>
      <c r="B18" s="10" t="s">
        <v>26</v>
      </c>
      <c r="C18" s="40">
        <f t="shared" ref="C18" si="49">SUM(C19:C21)</f>
        <v>1310363</v>
      </c>
      <c r="D18" s="40">
        <f t="shared" ref="D18:E18" si="50">SUM(D19:D21)</f>
        <v>1234087</v>
      </c>
      <c r="E18" s="7">
        <f t="shared" si="50"/>
        <v>1172840</v>
      </c>
      <c r="F18" s="7">
        <f t="shared" ref="F18" si="51">SUM(F19:F21)</f>
        <v>926663</v>
      </c>
      <c r="G18" s="7">
        <f t="shared" ref="G18:M18" si="52">SUM(G19:G21)</f>
        <v>675708</v>
      </c>
      <c r="H18" s="7">
        <f t="shared" si="52"/>
        <v>786885</v>
      </c>
      <c r="I18" s="7">
        <f t="shared" si="52"/>
        <v>878997</v>
      </c>
      <c r="J18" s="7">
        <f t="shared" si="52"/>
        <v>902066</v>
      </c>
      <c r="K18" s="47">
        <f t="shared" si="52"/>
        <v>912608</v>
      </c>
      <c r="L18" s="47">
        <f t="shared" si="52"/>
        <v>986914</v>
      </c>
      <c r="M18" s="47">
        <f t="shared" si="52"/>
        <v>1240026</v>
      </c>
      <c r="N18" s="47">
        <f t="shared" ref="N18" si="53">SUM(N19:N21)</f>
        <v>1221274</v>
      </c>
      <c r="O18" s="7">
        <f t="shared" ref="O18" si="54">SUM(O19:O21)</f>
        <v>12248431</v>
      </c>
      <c r="Q18" s="8"/>
      <c r="R18" s="8"/>
    </row>
    <row r="19" spans="1:18">
      <c r="A19" s="12"/>
      <c r="B19" s="10" t="s">
        <v>17</v>
      </c>
      <c r="C19" s="42">
        <f>784063+214928</f>
        <v>998991</v>
      </c>
      <c r="D19" s="42">
        <f>718190+204790</f>
        <v>922980</v>
      </c>
      <c r="E19" s="46">
        <v>917442</v>
      </c>
      <c r="F19" s="46">
        <v>744509</v>
      </c>
      <c r="G19" s="46">
        <v>477239</v>
      </c>
      <c r="H19" s="46">
        <v>562168</v>
      </c>
      <c r="I19" s="46">
        <f>370232+223339</f>
        <v>593571</v>
      </c>
      <c r="J19" s="46">
        <v>609828</v>
      </c>
      <c r="K19" s="47">
        <f>395430+198585</f>
        <v>594015</v>
      </c>
      <c r="L19" s="47">
        <f>[5]Лист1!$V$532+224179</f>
        <v>710613</v>
      </c>
      <c r="M19" s="42">
        <f>[6]Лист1!$V$557+[3]ноябрь!$C$72</f>
        <v>922033</v>
      </c>
      <c r="N19" s="50">
        <f>[7]Лист1!$V$562+[4]декабрь!$C$71</f>
        <v>873576</v>
      </c>
      <c r="O19" s="11">
        <f>SUM(C19:N19)</f>
        <v>8926965</v>
      </c>
      <c r="Q19" s="8"/>
      <c r="R19" s="8"/>
    </row>
    <row r="20" spans="1:18">
      <c r="A20" s="12"/>
      <c r="B20" s="10" t="s">
        <v>18</v>
      </c>
      <c r="C20" s="40">
        <f>277887+4277</f>
        <v>282164</v>
      </c>
      <c r="D20" s="40">
        <f>281133+3910</f>
        <v>285043</v>
      </c>
      <c r="E20" s="7">
        <v>255398</v>
      </c>
      <c r="F20" s="7">
        <v>182154</v>
      </c>
      <c r="G20" s="7">
        <v>198469</v>
      </c>
      <c r="H20" s="7">
        <f>220722+3995</f>
        <v>224717</v>
      </c>
      <c r="I20" s="7">
        <f>281533+3893</f>
        <v>285426</v>
      </c>
      <c r="J20" s="7">
        <v>292238</v>
      </c>
      <c r="K20" s="47">
        <f>313416+5177</f>
        <v>318593</v>
      </c>
      <c r="L20" s="47">
        <f>[5]Лист1!$V$533+5514</f>
        <v>276301</v>
      </c>
      <c r="M20" s="40">
        <f>[6]Лист1!$V$558+[8]Лист1!$V$11</f>
        <v>317993</v>
      </c>
      <c r="N20" s="50">
        <f>[7]Лист1!$V$563+[9]Лист1!$V$11</f>
        <v>347698</v>
      </c>
      <c r="O20" s="11">
        <f>SUM(C20:N20)</f>
        <v>3266194</v>
      </c>
    </row>
    <row r="21" spans="1:18">
      <c r="A21" s="12"/>
      <c r="B21" s="10" t="s">
        <v>46</v>
      </c>
      <c r="C21" s="38">
        <v>29208</v>
      </c>
      <c r="D21" s="38">
        <v>26064</v>
      </c>
      <c r="E21" s="45"/>
      <c r="F21" s="45"/>
      <c r="G21" s="45"/>
      <c r="H21" s="45"/>
      <c r="I21" s="45"/>
      <c r="J21" s="45"/>
      <c r="K21" s="49"/>
      <c r="L21" s="49"/>
      <c r="M21" s="38"/>
      <c r="N21" s="51"/>
      <c r="O21" s="11">
        <f>SUM(C21:N21)</f>
        <v>55272</v>
      </c>
    </row>
    <row r="22" spans="1:18" ht="31.5">
      <c r="A22" s="12" t="s">
        <v>27</v>
      </c>
      <c r="B22" s="10" t="s">
        <v>28</v>
      </c>
      <c r="C22" s="7">
        <f t="shared" ref="C22:F22" si="55">C23+C24</f>
        <v>1820879</v>
      </c>
      <c r="D22" s="7">
        <f t="shared" si="55"/>
        <v>1654047</v>
      </c>
      <c r="E22" s="7">
        <f t="shared" si="55"/>
        <v>1591290</v>
      </c>
      <c r="F22" s="7">
        <f t="shared" si="55"/>
        <v>1496764</v>
      </c>
      <c r="G22" s="7">
        <f t="shared" ref="G22:M22" si="56">G23+G24</f>
        <v>1325516</v>
      </c>
      <c r="H22" s="7">
        <f t="shared" si="56"/>
        <v>1394882</v>
      </c>
      <c r="I22" s="7">
        <f t="shared" si="56"/>
        <v>1317407</v>
      </c>
      <c r="J22" s="7">
        <f t="shared" si="56"/>
        <v>1274538</v>
      </c>
      <c r="K22" s="47">
        <f t="shared" si="56"/>
        <v>1487216</v>
      </c>
      <c r="L22" s="47">
        <f t="shared" si="56"/>
        <v>1477375</v>
      </c>
      <c r="M22" s="47">
        <f t="shared" si="56"/>
        <v>1690500</v>
      </c>
      <c r="N22" s="47">
        <f t="shared" ref="N22" si="57">N23+N24</f>
        <v>1686346</v>
      </c>
      <c r="O22" s="7">
        <f>O23+O24</f>
        <v>18216760</v>
      </c>
      <c r="Q22" s="8"/>
      <c r="R22" s="8"/>
    </row>
    <row r="23" spans="1:18">
      <c r="A23" s="12"/>
      <c r="B23" s="10" t="s">
        <v>17</v>
      </c>
      <c r="C23" s="40">
        <f t="shared" ref="C23:F24" si="58">C29+C32</f>
        <v>910372</v>
      </c>
      <c r="D23" s="40">
        <f t="shared" ref="D23:E23" si="59">D29+D32</f>
        <v>847239</v>
      </c>
      <c r="E23" s="7">
        <f t="shared" si="59"/>
        <v>834968</v>
      </c>
      <c r="F23" s="7">
        <f t="shared" ref="F23:K23" si="60">F29+F32</f>
        <v>793972</v>
      </c>
      <c r="G23" s="7">
        <f t="shared" si="60"/>
        <v>714034</v>
      </c>
      <c r="H23" s="7">
        <f t="shared" si="60"/>
        <v>754953</v>
      </c>
      <c r="I23" s="7">
        <f t="shared" si="60"/>
        <v>701327</v>
      </c>
      <c r="J23" s="7">
        <f t="shared" si="60"/>
        <v>695377</v>
      </c>
      <c r="K23" s="47">
        <f t="shared" si="60"/>
        <v>813295</v>
      </c>
      <c r="L23" s="47">
        <f t="shared" ref="L23:M23" si="61">L29+L32</f>
        <v>772355</v>
      </c>
      <c r="M23" s="47">
        <f t="shared" si="61"/>
        <v>898712</v>
      </c>
      <c r="N23" s="47">
        <f t="shared" ref="N23" si="62">N29+N32</f>
        <v>923026</v>
      </c>
      <c r="O23" s="7">
        <f>SUM(C23:N23)</f>
        <v>9659630</v>
      </c>
      <c r="Q23" s="8"/>
      <c r="R23" s="8"/>
    </row>
    <row r="24" spans="1:18">
      <c r="A24" s="12"/>
      <c r="B24" s="10" t="s">
        <v>18</v>
      </c>
      <c r="C24" s="7">
        <f t="shared" si="58"/>
        <v>910507</v>
      </c>
      <c r="D24" s="7">
        <f t="shared" si="58"/>
        <v>806808</v>
      </c>
      <c r="E24" s="7">
        <f t="shared" si="58"/>
        <v>756322</v>
      </c>
      <c r="F24" s="7">
        <f t="shared" si="58"/>
        <v>702792</v>
      </c>
      <c r="G24" s="7">
        <f t="shared" ref="G24:L24" si="63">G30+G33</f>
        <v>611482</v>
      </c>
      <c r="H24" s="7">
        <f t="shared" si="63"/>
        <v>639929</v>
      </c>
      <c r="I24" s="7">
        <f t="shared" si="63"/>
        <v>616080</v>
      </c>
      <c r="J24" s="7">
        <f t="shared" si="63"/>
        <v>579161</v>
      </c>
      <c r="K24" s="47">
        <f t="shared" si="63"/>
        <v>673921</v>
      </c>
      <c r="L24" s="47">
        <f t="shared" si="63"/>
        <v>705020</v>
      </c>
      <c r="M24" s="47">
        <f t="shared" ref="M24:N24" si="64">M30+M33</f>
        <v>791788</v>
      </c>
      <c r="N24" s="47">
        <f t="shared" si="64"/>
        <v>763320</v>
      </c>
      <c r="O24" s="7">
        <f>SUM(C24:N24)</f>
        <v>8557130</v>
      </c>
      <c r="Q24" s="8"/>
      <c r="R24" s="8"/>
    </row>
    <row r="25" spans="1:18">
      <c r="A25" s="12" t="s">
        <v>40</v>
      </c>
      <c r="B25" s="10" t="s">
        <v>29</v>
      </c>
      <c r="C25" s="40">
        <f t="shared" ref="C25" si="65">SUM(C26:C27)</f>
        <v>870</v>
      </c>
      <c r="D25" s="40">
        <f t="shared" ref="D25:E25" si="66">SUM(D26:D27)</f>
        <v>420</v>
      </c>
      <c r="E25" s="7">
        <f t="shared" si="66"/>
        <v>310</v>
      </c>
      <c r="F25" s="7">
        <f t="shared" ref="F25:G25" si="67">SUM(F26:F27)</f>
        <v>410</v>
      </c>
      <c r="G25" s="7">
        <f t="shared" si="67"/>
        <v>370</v>
      </c>
      <c r="H25" s="7">
        <f t="shared" ref="H25:I25" si="68">SUM(H26:H27)</f>
        <v>380</v>
      </c>
      <c r="I25" s="7">
        <f t="shared" si="68"/>
        <v>360</v>
      </c>
      <c r="J25" s="7">
        <f t="shared" ref="J25:K25" si="69">SUM(J26:J27)</f>
        <v>630</v>
      </c>
      <c r="K25" s="47">
        <f t="shared" si="69"/>
        <v>460</v>
      </c>
      <c r="L25" s="47">
        <f t="shared" ref="L25:M25" si="70">SUM(L26:L27)</f>
        <v>900</v>
      </c>
      <c r="M25" s="47">
        <f t="shared" si="70"/>
        <v>1450</v>
      </c>
      <c r="N25" s="47">
        <f t="shared" ref="N25" si="71">SUM(N26:N27)</f>
        <v>1797</v>
      </c>
      <c r="O25" s="7">
        <f>SUM(O26:O27)</f>
        <v>8357</v>
      </c>
    </row>
    <row r="26" spans="1:18">
      <c r="A26" s="3"/>
      <c r="B26" s="10" t="s">
        <v>17</v>
      </c>
      <c r="C26" s="40">
        <v>0</v>
      </c>
      <c r="D26" s="40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47">
        <v>0</v>
      </c>
      <c r="L26" s="47">
        <v>0</v>
      </c>
      <c r="M26" s="47">
        <v>0</v>
      </c>
      <c r="N26" s="47"/>
      <c r="O26" s="7">
        <f>SUM(C26:N26)</f>
        <v>0</v>
      </c>
    </row>
    <row r="27" spans="1:18">
      <c r="A27" s="3"/>
      <c r="B27" s="10" t="s">
        <v>18</v>
      </c>
      <c r="C27" s="40">
        <f>760+110</f>
        <v>870</v>
      </c>
      <c r="D27" s="40">
        <v>420</v>
      </c>
      <c r="E27" s="7">
        <v>310</v>
      </c>
      <c r="F27" s="7">
        <v>410</v>
      </c>
      <c r="G27" s="7">
        <v>370</v>
      </c>
      <c r="H27" s="7">
        <v>380</v>
      </c>
      <c r="I27" s="7">
        <v>360</v>
      </c>
      <c r="J27" s="7">
        <v>630</v>
      </c>
      <c r="K27" s="47">
        <v>460</v>
      </c>
      <c r="L27" s="47">
        <f>790+110</f>
        <v>900</v>
      </c>
      <c r="M27" s="47">
        <f>[6]Лист1!$V$552+[6]Лист1!$V$554</f>
        <v>1450</v>
      </c>
      <c r="N27" s="47">
        <f>[7]Лист1!$V$558+[7]Лист1!$V$560+[4]декабрь!$F$63</f>
        <v>1797</v>
      </c>
      <c r="O27" s="7">
        <f>SUM(C27:N27)</f>
        <v>8357</v>
      </c>
    </row>
    <row r="28" spans="1:18" ht="63">
      <c r="A28" s="3" t="s">
        <v>41</v>
      </c>
      <c r="B28" s="13" t="s">
        <v>30</v>
      </c>
      <c r="C28" s="40">
        <f t="shared" ref="C28:O28" si="72">SUM(C29:C30)</f>
        <v>800255</v>
      </c>
      <c r="D28" s="40">
        <f t="shared" ref="D28:E28" si="73">SUM(D29:D30)</f>
        <v>809685</v>
      </c>
      <c r="E28" s="7">
        <f t="shared" si="73"/>
        <v>819077</v>
      </c>
      <c r="F28" s="7">
        <f t="shared" ref="F28:G28" si="74">SUM(F29:F30)</f>
        <v>822545</v>
      </c>
      <c r="G28" s="7">
        <f t="shared" si="74"/>
        <v>812423</v>
      </c>
      <c r="H28" s="7">
        <f t="shared" ref="H28:I28" si="75">SUM(H29:H30)</f>
        <v>823761</v>
      </c>
      <c r="I28" s="7">
        <f t="shared" si="75"/>
        <v>828769</v>
      </c>
      <c r="J28" s="7">
        <f t="shared" ref="J28:K28" si="76">SUM(J29:J30)</f>
        <v>826092</v>
      </c>
      <c r="K28" s="47">
        <f t="shared" si="76"/>
        <v>853200</v>
      </c>
      <c r="L28" s="47">
        <f t="shared" ref="L28:M28" si="77">SUM(L29:L30)</f>
        <v>859654</v>
      </c>
      <c r="M28" s="47">
        <f t="shared" si="77"/>
        <v>861170</v>
      </c>
      <c r="N28" s="47">
        <f t="shared" ref="N28" si="78">SUM(N29:N30)</f>
        <v>863028</v>
      </c>
      <c r="O28" s="11">
        <f t="shared" si="72"/>
        <v>9979659</v>
      </c>
      <c r="Q28" s="8"/>
      <c r="R28" s="8"/>
    </row>
    <row r="29" spans="1:18">
      <c r="A29" s="3"/>
      <c r="B29" s="10" t="s">
        <v>17</v>
      </c>
      <c r="C29" s="40">
        <v>325625</v>
      </c>
      <c r="D29" s="40">
        <v>330550</v>
      </c>
      <c r="E29" s="7">
        <v>343730</v>
      </c>
      <c r="F29" s="7">
        <v>348875</v>
      </c>
      <c r="G29" s="7">
        <v>349365</v>
      </c>
      <c r="H29" s="7">
        <v>353475</v>
      </c>
      <c r="I29" s="7">
        <v>356565</v>
      </c>
      <c r="J29" s="7">
        <v>362740</v>
      </c>
      <c r="K29" s="47">
        <v>369460</v>
      </c>
      <c r="L29" s="47">
        <f>[5]Лист1!$V$522</f>
        <v>374080</v>
      </c>
      <c r="M29" s="40">
        <f>[6]Лист1!$V$547</f>
        <v>375770</v>
      </c>
      <c r="N29" s="50">
        <f>[7]Лист1!$V$552</f>
        <v>379185</v>
      </c>
      <c r="O29" s="11">
        <f>SUM(C29:N29)</f>
        <v>4269420</v>
      </c>
      <c r="Q29" s="8"/>
      <c r="R29" s="8"/>
    </row>
    <row r="30" spans="1:18">
      <c r="A30" s="3"/>
      <c r="B30" s="10" t="s">
        <v>18</v>
      </c>
      <c r="C30" s="40">
        <v>474630</v>
      </c>
      <c r="D30" s="40">
        <v>479135</v>
      </c>
      <c r="E30" s="7">
        <v>475347</v>
      </c>
      <c r="F30" s="7">
        <v>473670</v>
      </c>
      <c r="G30" s="7">
        <v>463058</v>
      </c>
      <c r="H30" s="7">
        <v>470286</v>
      </c>
      <c r="I30" s="7">
        <v>472204</v>
      </c>
      <c r="J30" s="7">
        <v>463352</v>
      </c>
      <c r="K30" s="47">
        <v>483740</v>
      </c>
      <c r="L30" s="47">
        <f>[5]Лист1!$V$523</f>
        <v>485574</v>
      </c>
      <c r="M30" s="40">
        <f>[6]Лист1!$V$548</f>
        <v>485400</v>
      </c>
      <c r="N30" s="50">
        <f>[7]Лист1!$V$553</f>
        <v>483843</v>
      </c>
      <c r="O30" s="11">
        <f>SUM(C30:N30)</f>
        <v>5710239</v>
      </c>
      <c r="Q30" s="8"/>
      <c r="R30" s="8"/>
    </row>
    <row r="31" spans="1:18" ht="63">
      <c r="A31" s="3" t="s">
        <v>42</v>
      </c>
      <c r="B31" s="13" t="s">
        <v>31</v>
      </c>
      <c r="C31" s="40">
        <f t="shared" ref="C31" si="79">SUM(C32:C33)</f>
        <v>1020624</v>
      </c>
      <c r="D31" s="40">
        <f t="shared" ref="D31:E31" si="80">SUM(D32:D33)</f>
        <v>844362</v>
      </c>
      <c r="E31" s="7">
        <f t="shared" si="80"/>
        <v>772213</v>
      </c>
      <c r="F31" s="7">
        <f t="shared" ref="F31:G31" si="81">SUM(F32:F33)</f>
        <v>674219</v>
      </c>
      <c r="G31" s="7">
        <f t="shared" si="81"/>
        <v>513093</v>
      </c>
      <c r="H31" s="7">
        <f t="shared" ref="H31:I31" si="82">SUM(H32:H33)</f>
        <v>571121</v>
      </c>
      <c r="I31" s="7">
        <f t="shared" si="82"/>
        <v>488638</v>
      </c>
      <c r="J31" s="7">
        <f t="shared" ref="J31:K31" si="83">SUM(J32:J33)</f>
        <v>448446</v>
      </c>
      <c r="K31" s="47">
        <f t="shared" si="83"/>
        <v>634016</v>
      </c>
      <c r="L31" s="47">
        <f t="shared" ref="L31:M31" si="84">SUM(L32:L33)</f>
        <v>617721</v>
      </c>
      <c r="M31" s="47">
        <f t="shared" si="84"/>
        <v>829330</v>
      </c>
      <c r="N31" s="47">
        <f t="shared" ref="N31" si="85">SUM(N32:N33)</f>
        <v>823318</v>
      </c>
      <c r="O31" s="11">
        <f>SUM(O32:O33)</f>
        <v>8237101</v>
      </c>
      <c r="Q31" s="8"/>
      <c r="R31" s="8"/>
    </row>
    <row r="32" spans="1:18">
      <c r="A32" s="3"/>
      <c r="B32" s="10" t="s">
        <v>17</v>
      </c>
      <c r="C32" s="40">
        <v>584747</v>
      </c>
      <c r="D32" s="40">
        <v>516689</v>
      </c>
      <c r="E32" s="7">
        <v>491238</v>
      </c>
      <c r="F32" s="7">
        <v>445097</v>
      </c>
      <c r="G32" s="7">
        <v>364669</v>
      </c>
      <c r="H32" s="7">
        <v>401478</v>
      </c>
      <c r="I32" s="7">
        <v>344762</v>
      </c>
      <c r="J32" s="7">
        <v>332637</v>
      </c>
      <c r="K32" s="47">
        <v>443835</v>
      </c>
      <c r="L32" s="47">
        <f>[5]Лист1!$V$525</f>
        <v>398275</v>
      </c>
      <c r="M32" s="40">
        <f>[6]Лист1!$V$550</f>
        <v>522942</v>
      </c>
      <c r="N32" s="40">
        <f>[7]Лист1!$V$555</f>
        <v>543841</v>
      </c>
      <c r="O32" s="11">
        <f>SUM(C32:N32)</f>
        <v>5390210</v>
      </c>
      <c r="Q32" s="8"/>
      <c r="R32" s="8"/>
    </row>
    <row r="33" spans="1:19">
      <c r="A33" s="3"/>
      <c r="B33" s="10" t="s">
        <v>18</v>
      </c>
      <c r="C33" s="40">
        <v>435877</v>
      </c>
      <c r="D33" s="40">
        <v>327673</v>
      </c>
      <c r="E33" s="7">
        <v>280975</v>
      </c>
      <c r="F33" s="7">
        <v>229122</v>
      </c>
      <c r="G33" s="7">
        <v>148424</v>
      </c>
      <c r="H33" s="7">
        <v>169643</v>
      </c>
      <c r="I33" s="7">
        <v>143876</v>
      </c>
      <c r="J33" s="7">
        <v>115809</v>
      </c>
      <c r="K33" s="47">
        <v>190181</v>
      </c>
      <c r="L33" s="47">
        <f>[5]Лист1!$V$526</f>
        <v>219446</v>
      </c>
      <c r="M33" s="40">
        <f>[6]Лист1!$V$551</f>
        <v>306388</v>
      </c>
      <c r="N33" s="40">
        <f>[7]Лист1!$V$556</f>
        <v>279477</v>
      </c>
      <c r="O33" s="11">
        <f>SUM(C33:N33)</f>
        <v>2846891</v>
      </c>
      <c r="Q33" s="8"/>
      <c r="R33" s="8"/>
    </row>
    <row r="34" spans="1:19">
      <c r="A34" s="5" t="s">
        <v>32</v>
      </c>
      <c r="B34" s="10" t="s">
        <v>33</v>
      </c>
      <c r="C34" s="40">
        <f>625212+1375308</f>
        <v>2000520</v>
      </c>
      <c r="D34" s="40">
        <f>549475+1067112</f>
        <v>1616587</v>
      </c>
      <c r="E34" s="7">
        <v>1775333</v>
      </c>
      <c r="F34" s="7">
        <v>1333130.6000000001</v>
      </c>
      <c r="G34" s="7">
        <v>1149232</v>
      </c>
      <c r="H34" s="7">
        <v>986432.39999999851</v>
      </c>
      <c r="I34" s="7">
        <v>904266</v>
      </c>
      <c r="J34" s="7">
        <v>900562.00000000023</v>
      </c>
      <c r="K34" s="47">
        <f>[2]сентябрь!$C$69+[2]сентябрь!$C$66</f>
        <v>987764.00000000047</v>
      </c>
      <c r="L34" s="47">
        <f>389473+981979</f>
        <v>1371452</v>
      </c>
      <c r="M34" s="40">
        <f>[3]ноябрь!$C$66+[3]ноябрь!$C$69</f>
        <v>1436122.8000000007</v>
      </c>
      <c r="N34" s="50">
        <f>[4]декабрь!$C$69+[4]декабрь!$C$66</f>
        <v>1735437.5999999999</v>
      </c>
      <c r="O34" s="11">
        <f>SUM(C34:N34)</f>
        <v>16196839.399999999</v>
      </c>
    </row>
    <row r="35" spans="1:19" ht="31.5">
      <c r="A35" s="5"/>
      <c r="B35" s="6" t="s">
        <v>34</v>
      </c>
      <c r="C35" s="40">
        <f t="shared" ref="C35" si="86">C6-C16</f>
        <v>272786</v>
      </c>
      <c r="D35" s="40">
        <f t="shared" ref="D35:E35" si="87">D6-D16</f>
        <v>3535</v>
      </c>
      <c r="E35" s="7">
        <f t="shared" si="87"/>
        <v>61</v>
      </c>
      <c r="F35" s="7">
        <f t="shared" ref="F35:G35" si="88">F6-F16</f>
        <v>29644.399999999907</v>
      </c>
      <c r="G35" s="7">
        <f t="shared" si="88"/>
        <v>101546</v>
      </c>
      <c r="H35" s="7">
        <f t="shared" ref="H35:I35" si="89">H6-H16</f>
        <v>171830.60000000056</v>
      </c>
      <c r="I35" s="7">
        <f t="shared" si="89"/>
        <v>201784</v>
      </c>
      <c r="J35" s="7">
        <f t="shared" ref="J35:K35" si="90">J6-J16</f>
        <v>238320</v>
      </c>
      <c r="K35" s="47">
        <f t="shared" si="90"/>
        <v>43765.999999997672</v>
      </c>
      <c r="L35" s="47">
        <f t="shared" ref="L35:M35" si="91">L6-L16</f>
        <v>291425</v>
      </c>
      <c r="M35" s="47">
        <f t="shared" si="91"/>
        <v>236853.20000000019</v>
      </c>
      <c r="N35" s="47">
        <f t="shared" ref="N35" si="92">N6-N16</f>
        <v>593511.40000000037</v>
      </c>
      <c r="O35" s="7">
        <f>O6-O16</f>
        <v>2193419.6000000015</v>
      </c>
      <c r="Q35" s="8"/>
      <c r="R35" s="8"/>
      <c r="S35" s="8"/>
    </row>
    <row r="36" spans="1:19">
      <c r="A36" s="14"/>
      <c r="B36" s="15" t="s">
        <v>35</v>
      </c>
      <c r="C36" s="41">
        <f t="shared" ref="C36" si="93">C35/C5</f>
        <v>5.0465292415868668E-2</v>
      </c>
      <c r="D36" s="41">
        <f t="shared" ref="D36:E36" si="94">D35/D5</f>
        <v>7.8404391887995498E-4</v>
      </c>
      <c r="E36" s="37">
        <f t="shared" si="94"/>
        <v>1.3436614642738039E-5</v>
      </c>
      <c r="F36" s="37">
        <f t="shared" ref="F36:G36" si="95">F35/F5</f>
        <v>7.8287397811024496E-3</v>
      </c>
      <c r="G36" s="37">
        <f t="shared" si="95"/>
        <v>3.122213572125206E-2</v>
      </c>
      <c r="H36" s="37">
        <f t="shared" ref="H36:I36" si="96">H35/H5</f>
        <v>5.1439972937453969E-2</v>
      </c>
      <c r="I36" s="37">
        <f t="shared" si="96"/>
        <v>6.1094569660901279E-2</v>
      </c>
      <c r="J36" s="37">
        <f t="shared" ref="J36:K36" si="97">J35/J5</f>
        <v>7.1867208505371941E-2</v>
      </c>
      <c r="K36" s="48">
        <f t="shared" si="97"/>
        <v>1.2753022162622361E-2</v>
      </c>
      <c r="L36" s="48">
        <f t="shared" ref="L36:M36" si="98">L35/L5</f>
        <v>7.0596012757547968E-2</v>
      </c>
      <c r="M36" s="48">
        <f t="shared" si="98"/>
        <v>5.1434455777172081E-2</v>
      </c>
      <c r="N36" s="48">
        <f t="shared" ref="N36:O36" si="99">N35/N5</f>
        <v>0.11330086519345925</v>
      </c>
      <c r="O36" s="48">
        <f t="shared" si="99"/>
        <v>4.4896108827162606E-2</v>
      </c>
    </row>
    <row r="37" spans="1:19">
      <c r="A37" s="17"/>
      <c r="B37" s="18"/>
      <c r="C37" s="18"/>
      <c r="D37" s="19"/>
      <c r="E37" s="19"/>
      <c r="F37" s="19"/>
      <c r="G37" s="19"/>
    </row>
    <row r="38" spans="1:19">
      <c r="D38" s="8"/>
      <c r="E38" s="8"/>
      <c r="G38" s="8"/>
    </row>
    <row r="39" spans="1:19">
      <c r="D39" s="8"/>
      <c r="E39" s="8"/>
    </row>
    <row r="40" spans="1:19">
      <c r="C40" s="8"/>
      <c r="M40" s="8"/>
    </row>
  </sheetData>
  <pageMargins left="0" right="0" top="0.35433070866141736" bottom="0.15748031496062992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vvm</cp:lastModifiedBy>
  <cp:lastPrinted>2020-08-20T02:45:27Z</cp:lastPrinted>
  <dcterms:created xsi:type="dcterms:W3CDTF">2014-06-20T07:55:12Z</dcterms:created>
  <dcterms:modified xsi:type="dcterms:W3CDTF">2021-03-09T04:17:32Z</dcterms:modified>
</cp:coreProperties>
</file>