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4\на сайт\"/>
    </mc:Choice>
  </mc:AlternateContent>
  <xr:revisionPtr revIDLastSave="0" documentId="13_ncr:1_{DAA2D751-4C69-482E-9470-722F017CF4CB}" xr6:coauthVersionLast="46" xr6:coauthVersionMax="46" xr10:uidLastSave="{00000000-0000-0000-0000-000000000000}"/>
  <bookViews>
    <workbookView xWindow="-60" yWindow="1110" windowWidth="14550" windowHeight="1276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81029"/>
</workbook>
</file>

<file path=xl/calcChain.xml><?xml version="1.0" encoding="utf-8"?>
<calcChain xmlns="http://schemas.openxmlformats.org/spreadsheetml/2006/main">
  <c r="F37" i="10" l="1"/>
  <c r="F36" i="10"/>
  <c r="F27" i="10" s="1"/>
  <c r="F35" i="10"/>
  <c r="F33" i="10"/>
  <c r="F31" i="10" s="1"/>
  <c r="F32" i="10"/>
  <c r="F30" i="10"/>
  <c r="F28" i="10" s="1"/>
  <c r="F23" i="10"/>
  <c r="F22" i="10"/>
  <c r="F16" i="10"/>
  <c r="F15" i="10" s="1"/>
  <c r="F7" i="10" s="1"/>
  <c r="F14" i="10"/>
  <c r="F12" i="10" s="1"/>
  <c r="F11" i="10"/>
  <c r="F9" i="10" s="1"/>
  <c r="F34" i="10" l="1"/>
  <c r="F21" i="10"/>
  <c r="F8" i="10"/>
  <c r="F6" i="10" s="1"/>
  <c r="F5" i="10" s="1"/>
  <c r="F26" i="10"/>
  <c r="F25" i="10" s="1"/>
  <c r="F20" i="10" l="1"/>
  <c r="F19" i="10" s="1"/>
  <c r="F38" i="10" s="1"/>
  <c r="F39" i="10" s="1"/>
  <c r="E7" i="10" l="1"/>
  <c r="E37" i="10"/>
  <c r="E36" i="10"/>
  <c r="E35" i="10"/>
  <c r="E33" i="10"/>
  <c r="E32" i="10"/>
  <c r="E30" i="10"/>
  <c r="E23" i="10"/>
  <c r="E22" i="10" l="1"/>
  <c r="E15" i="10"/>
  <c r="E16" i="10"/>
  <c r="E14" i="10"/>
  <c r="E11" i="10"/>
  <c r="E34" i="10" l="1"/>
  <c r="E31" i="10"/>
  <c r="E28" i="10"/>
  <c r="E27" i="10"/>
  <c r="E21" i="10"/>
  <c r="E12" i="10"/>
  <c r="E9" i="10"/>
  <c r="D22" i="10"/>
  <c r="D23" i="10"/>
  <c r="D36" i="10"/>
  <c r="D35" i="10"/>
  <c r="D33" i="10"/>
  <c r="D32" i="10"/>
  <c r="D30" i="10"/>
  <c r="E8" i="10" l="1"/>
  <c r="E6" i="10" s="1"/>
  <c r="E26" i="10"/>
  <c r="E25" i="10" s="1"/>
  <c r="E20" i="10" s="1"/>
  <c r="E19" i="10" s="1"/>
  <c r="D37" i="10"/>
  <c r="D28" i="10"/>
  <c r="D17" i="10"/>
  <c r="D15" i="10" s="1"/>
  <c r="D14" i="10"/>
  <c r="D11" i="10"/>
  <c r="E5" i="10" l="1"/>
  <c r="E38" i="10"/>
  <c r="E39" i="10" s="1"/>
  <c r="D27" i="10"/>
  <c r="D34" i="10"/>
  <c r="D31" i="10"/>
  <c r="D26" i="10"/>
  <c r="D21" i="10"/>
  <c r="D25" i="10" l="1"/>
  <c r="D20" i="10"/>
  <c r="D19" i="10" s="1"/>
  <c r="D12" i="10" l="1"/>
  <c r="D7" i="10"/>
  <c r="D8" i="10"/>
  <c r="D9" i="10"/>
  <c r="C30" i="10"/>
  <c r="C36" i="10"/>
  <c r="C35" i="10"/>
  <c r="C33" i="10"/>
  <c r="C32" i="10"/>
  <c r="C23" i="10"/>
  <c r="C22" i="10"/>
  <c r="D6" i="10" l="1"/>
  <c r="D5" i="10"/>
  <c r="D38" i="10"/>
  <c r="D39" i="10" s="1"/>
  <c r="C17" i="10"/>
  <c r="C37" i="10" l="1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8" i="10" l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<sst xmlns="http://schemas.openxmlformats.org/spreadsheetml/2006/main" count="513" uniqueCount="57">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</sst>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2569607.9999999995</v>
          </cell>
        </row>
        <row r="15">
          <cell r="C15">
            <v>2244384.0000000098</v>
          </cell>
        </row>
        <row r="16">
          <cell r="C16">
            <v>101659.99999999999</v>
          </cell>
        </row>
        <row r="25">
          <cell r="F25">
            <v>543186</v>
          </cell>
          <cell r="G25">
            <v>454177</v>
          </cell>
        </row>
        <row r="35">
          <cell r="F35">
            <v>410536</v>
          </cell>
          <cell r="G35">
            <v>511233</v>
          </cell>
        </row>
        <row r="36">
          <cell r="F36">
            <v>640331</v>
          </cell>
          <cell r="G36">
            <v>377981</v>
          </cell>
        </row>
        <row r="62">
          <cell r="C62">
            <v>110</v>
          </cell>
        </row>
        <row r="63">
          <cell r="C63">
            <v>1552</v>
          </cell>
        </row>
        <row r="66">
          <cell r="C66">
            <v>414273.60000000108</v>
          </cell>
        </row>
        <row r="69">
          <cell r="C69">
            <v>1088333</v>
          </cell>
        </row>
        <row r="71">
          <cell r="C71">
            <v>216629</v>
          </cell>
        </row>
        <row r="75">
          <cell r="C75">
            <v>5840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2041428.0000000061</v>
          </cell>
        </row>
        <row r="15">
          <cell r="C15">
            <v>1786841.999999996</v>
          </cell>
        </row>
        <row r="16">
          <cell r="C16">
            <v>93460.000000000058</v>
          </cell>
        </row>
        <row r="25">
          <cell r="F25">
            <v>331404</v>
          </cell>
          <cell r="G25">
            <v>431446</v>
          </cell>
        </row>
        <row r="35">
          <cell r="F35">
            <v>420740</v>
          </cell>
          <cell r="G35">
            <v>505345</v>
          </cell>
        </row>
        <row r="36">
          <cell r="F36">
            <v>524969</v>
          </cell>
          <cell r="G36">
            <v>277201</v>
          </cell>
        </row>
        <row r="62">
          <cell r="C62">
            <v>110</v>
          </cell>
        </row>
        <row r="63">
          <cell r="C63">
            <v>520</v>
          </cell>
        </row>
        <row r="66">
          <cell r="C66">
            <v>164120.39999999979</v>
          </cell>
        </row>
        <row r="69">
          <cell r="C69">
            <v>909882</v>
          </cell>
        </row>
        <row r="71">
          <cell r="C71">
            <v>215467</v>
          </cell>
        </row>
        <row r="75">
          <cell r="C75">
            <v>5333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5565045.9999999944</v>
      </c>
      <c r="D5" s="7">
        <f t="shared" si="0"/>
        <v>4849441.9999999953</v>
      </c>
      <c r="E5" s="7">
        <f t="shared" si="0"/>
        <v>4915652.0000000093</v>
      </c>
      <c r="F5" s="7">
        <f t="shared" si="0"/>
        <v>3921730.0000000019</v>
      </c>
      <c r="G5" s="7"/>
      <c r="H5" s="7"/>
      <c r="I5" s="7"/>
      <c r="J5" s="7"/>
      <c r="K5" s="47"/>
      <c r="L5" s="47"/>
      <c r="M5" s="47"/>
      <c r="N5" s="47"/>
      <c r="O5" s="7">
        <f>O6</f>
        <v>18883890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>
        <f t="shared" ref="E6:F6" si="2">SUM(E7:E8)</f>
        <v>4915652.0000000093</v>
      </c>
      <c r="F6" s="7">
        <f t="shared" ref="F6" si="3">SUM(F7:F8)</f>
        <v>3921730.0000000019</v>
      </c>
      <c r="G6" s="7"/>
      <c r="H6" s="7"/>
      <c r="I6" s="7"/>
      <c r="J6" s="7"/>
      <c r="K6" s="47"/>
      <c r="L6" s="47"/>
      <c r="M6" s="47"/>
      <c r="N6" s="47"/>
      <c r="O6" s="7">
        <f>SUM(O7:O8)</f>
        <v>18883890</v>
      </c>
    </row>
    <row r="7" spans="1:18" x14ac:dyDescent="0.25">
      <c r="A7" s="5"/>
      <c r="B7" s="10" t="s">
        <v>17</v>
      </c>
      <c r="C7" s="7">
        <f t="shared" ref="C7:D7" si="4">C10</f>
        <v>0</v>
      </c>
      <c r="D7" s="7">
        <f t="shared" si="4"/>
        <v>0</v>
      </c>
      <c r="E7" s="7">
        <f>E15</f>
        <v>101659.99999999999</v>
      </c>
      <c r="F7" s="7">
        <f>F15</f>
        <v>93460.000000000058</v>
      </c>
      <c r="G7" s="7"/>
      <c r="H7" s="7"/>
      <c r="I7" s="7"/>
      <c r="J7" s="7"/>
      <c r="K7" s="47"/>
      <c r="L7" s="47"/>
      <c r="M7" s="47"/>
      <c r="N7" s="47"/>
      <c r="O7" s="7">
        <f t="shared" ref="O7" si="5">O10</f>
        <v>0</v>
      </c>
    </row>
    <row r="8" spans="1:18" x14ac:dyDescent="0.25">
      <c r="A8" s="5"/>
      <c r="B8" s="10" t="s">
        <v>46</v>
      </c>
      <c r="C8" s="7">
        <f>C11+C14+C17</f>
        <v>5565045.9999999944</v>
      </c>
      <c r="D8" s="7">
        <f>D11+D14+D17</f>
        <v>4849441.9999999953</v>
      </c>
      <c r="E8" s="7">
        <f>E11+E14+E17</f>
        <v>4813992.0000000093</v>
      </c>
      <c r="F8" s="7">
        <f>F11+F14+F17</f>
        <v>3828270.0000000019</v>
      </c>
      <c r="G8" s="7"/>
      <c r="H8" s="7"/>
      <c r="I8" s="7"/>
      <c r="J8" s="7"/>
      <c r="K8" s="47"/>
      <c r="L8" s="47"/>
      <c r="M8" s="47"/>
      <c r="N8" s="47"/>
      <c r="O8" s="7">
        <f t="shared" ref="O8" si="6">O11+O14</f>
        <v>18883890</v>
      </c>
    </row>
    <row r="9" spans="1:18" x14ac:dyDescent="0.25">
      <c r="A9" s="5" t="s">
        <v>19</v>
      </c>
      <c r="B9" s="10" t="s">
        <v>56</v>
      </c>
      <c r="C9" s="11">
        <f t="shared" ref="C9:D9" si="7">SUM(C10:C11)</f>
        <v>2844791.9999999995</v>
      </c>
      <c r="D9" s="11">
        <f t="shared" si="7"/>
        <v>2543855.9999999963</v>
      </c>
      <c r="E9" s="11">
        <f t="shared" ref="E9:F9" si="8">SUM(E10:E11)</f>
        <v>2569607.9999999995</v>
      </c>
      <c r="F9" s="7">
        <f t="shared" ref="F9" si="9">SUM(F10:F11)</f>
        <v>2041428.0000000061</v>
      </c>
      <c r="G9" s="7"/>
      <c r="H9" s="7"/>
      <c r="I9" s="7"/>
      <c r="J9" s="7"/>
      <c r="K9" s="47"/>
      <c r="L9" s="47"/>
      <c r="M9" s="47"/>
      <c r="N9" s="47"/>
      <c r="O9" s="11">
        <f>SUM(O10:O11)</f>
        <v>9999684.0000000019</v>
      </c>
    </row>
    <row r="10" spans="1:18" x14ac:dyDescent="0.25">
      <c r="A10" s="5"/>
      <c r="B10" s="10" t="s">
        <v>17</v>
      </c>
      <c r="C10" s="11"/>
      <c r="D10" s="11"/>
      <c r="E10" s="11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2">
        <f>[2]январь!$C$14</f>
        <v>2844791.9999999995</v>
      </c>
      <c r="D11" s="52">
        <f>[3]январь!$C$14</f>
        <v>2543855.9999999963</v>
      </c>
      <c r="E11" s="52">
        <f>[4]январь!$C$14</f>
        <v>2569607.9999999995</v>
      </c>
      <c r="F11" s="53">
        <f>[7]апрель!$D$14</f>
        <v>2041428.0000000061</v>
      </c>
      <c r="G11" s="7"/>
      <c r="H11" s="7"/>
      <c r="I11" s="7"/>
      <c r="J11" s="7"/>
      <c r="K11" s="47"/>
      <c r="L11" s="47"/>
      <c r="M11" s="40"/>
      <c r="N11" s="40"/>
      <c r="O11" s="11">
        <f>SUM(C11:N11)</f>
        <v>9999684.0000000019</v>
      </c>
    </row>
    <row r="12" spans="1:18" x14ac:dyDescent="0.25">
      <c r="A12" s="24" t="s">
        <v>48</v>
      </c>
      <c r="B12" s="10" t="s">
        <v>52</v>
      </c>
      <c r="C12" s="11">
        <f t="shared" ref="C12:D12" si="10">C14</f>
        <v>2641193.9999999949</v>
      </c>
      <c r="D12" s="11">
        <f t="shared" si="10"/>
        <v>2211785.9999999991</v>
      </c>
      <c r="E12" s="11">
        <f t="shared" ref="E12:F12" si="11">E14</f>
        <v>2244384.0000000098</v>
      </c>
      <c r="F12" s="7">
        <f t="shared" ref="F12" si="12">F14</f>
        <v>1786841.999999996</v>
      </c>
      <c r="G12" s="7"/>
      <c r="H12" s="7"/>
      <c r="I12" s="7"/>
      <c r="J12" s="7"/>
      <c r="K12" s="47"/>
      <c r="L12" s="47"/>
      <c r="M12" s="47"/>
      <c r="N12" s="47"/>
      <c r="O12" s="11">
        <f t="shared" ref="O12" si="13">SUM(O13:O14)</f>
        <v>8884206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2">
        <f>[2]январь!$C$15</f>
        <v>2641193.9999999949</v>
      </c>
      <c r="D14" s="52">
        <f>[3]январь!$C$15</f>
        <v>2211785.9999999991</v>
      </c>
      <c r="E14" s="52">
        <f>[4]январь!$C$15</f>
        <v>2244384.0000000098</v>
      </c>
      <c r="F14" s="53">
        <f>[7]апрель!$C$15</f>
        <v>1786841.999999996</v>
      </c>
      <c r="G14" s="7"/>
      <c r="H14" s="7"/>
      <c r="I14" s="7"/>
      <c r="J14" s="7"/>
      <c r="K14" s="47"/>
      <c r="L14" s="47"/>
      <c r="M14" s="40"/>
      <c r="N14" s="50"/>
      <c r="O14" s="11">
        <f>SUM(C14:N14)</f>
        <v>8884206</v>
      </c>
    </row>
    <row r="15" spans="1:18" x14ac:dyDescent="0.25">
      <c r="A15" s="24" t="s">
        <v>54</v>
      </c>
      <c r="B15" s="10" t="s">
        <v>55</v>
      </c>
      <c r="C15" s="11">
        <f t="shared" ref="C15:D15" si="14">C17</f>
        <v>79059.999999999971</v>
      </c>
      <c r="D15" s="11">
        <f t="shared" si="14"/>
        <v>93799.999999999971</v>
      </c>
      <c r="E15" s="11">
        <f>E16</f>
        <v>101659.99999999999</v>
      </c>
      <c r="F15" s="7">
        <f>F16</f>
        <v>93460.000000000058</v>
      </c>
      <c r="G15" s="7"/>
      <c r="H15" s="7"/>
      <c r="I15" s="7"/>
      <c r="J15" s="7"/>
      <c r="K15" s="47"/>
      <c r="L15" s="47"/>
      <c r="M15" s="47"/>
      <c r="N15" s="47"/>
      <c r="O15" s="11">
        <f t="shared" ref="O15" si="15">SUM(O16:O17)</f>
        <v>367980</v>
      </c>
      <c r="Q15" s="8"/>
    </row>
    <row r="16" spans="1:18" x14ac:dyDescent="0.25">
      <c r="A16" s="5"/>
      <c r="B16" s="10" t="s">
        <v>17</v>
      </c>
      <c r="C16" s="11"/>
      <c r="D16" s="11"/>
      <c r="E16" s="52">
        <f>[4]январь!$C$16</f>
        <v>101659.99999999999</v>
      </c>
      <c r="F16" s="53">
        <f>[7]апрель!$C$16</f>
        <v>93460.000000000058</v>
      </c>
      <c r="G16" s="7"/>
      <c r="H16" s="7"/>
      <c r="I16" s="44"/>
      <c r="J16" s="44"/>
      <c r="K16" s="47"/>
      <c r="L16" s="47"/>
      <c r="M16" s="39"/>
      <c r="N16" s="39"/>
      <c r="O16" s="11">
        <f>SUM(C16:N16)</f>
        <v>195120.00000000006</v>
      </c>
    </row>
    <row r="17" spans="1:18" x14ac:dyDescent="0.25">
      <c r="A17" s="5"/>
      <c r="B17" s="10" t="s">
        <v>46</v>
      </c>
      <c r="C17" s="52">
        <f>[2]январь!$C$16</f>
        <v>79059.999999999971</v>
      </c>
      <c r="D17" s="52">
        <f>[3]январь!$C$16</f>
        <v>93799.999999999971</v>
      </c>
      <c r="E17" s="55"/>
      <c r="F17" s="7"/>
      <c r="G17" s="7"/>
      <c r="H17" s="7"/>
      <c r="I17" s="7"/>
      <c r="J17" s="7"/>
      <c r="K17" s="47"/>
      <c r="L17" s="47"/>
      <c r="M17" s="40"/>
      <c r="N17" s="50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11"/>
      <c r="F18" s="44"/>
      <c r="G18" s="44"/>
      <c r="H18" s="44"/>
      <c r="I18" s="44"/>
      <c r="J18" s="44"/>
      <c r="K18" s="47"/>
      <c r="L18" s="47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16">C20+C37</f>
        <v>5296009.5655172355</v>
      </c>
      <c r="D19" s="7">
        <f t="shared" si="16"/>
        <v>4673085.7999999989</v>
      </c>
      <c r="E19" s="7">
        <f t="shared" ref="E19:F19" si="17">E20+E37</f>
        <v>4664181.6000000015</v>
      </c>
      <c r="F19" s="7">
        <f t="shared" ref="F19" si="18">F20+F37</f>
        <v>3786537.4</v>
      </c>
      <c r="G19" s="7"/>
      <c r="H19" s="7"/>
      <c r="I19" s="7"/>
      <c r="J19" s="7"/>
      <c r="K19" s="47"/>
      <c r="L19" s="47"/>
      <c r="M19" s="47"/>
      <c r="N19" s="47"/>
      <c r="O19" s="7">
        <f t="shared" ref="O19" si="19">O20+O37</f>
        <v>18414024.365517236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>C21+C25+C28</f>
        <v>3497385</v>
      </c>
      <c r="D20" s="40">
        <f>D21+D25+D28</f>
        <v>3149949</v>
      </c>
      <c r="E20" s="40">
        <f>E21+E25+E28</f>
        <v>3161575</v>
      </c>
      <c r="F20" s="7">
        <f>F21+F25+F28</f>
        <v>2712535</v>
      </c>
      <c r="G20" s="7"/>
      <c r="H20" s="7"/>
      <c r="I20" s="7"/>
      <c r="J20" s="7"/>
      <c r="K20" s="47"/>
      <c r="L20" s="47"/>
      <c r="M20" s="47"/>
      <c r="N20" s="47"/>
      <c r="O20" s="7">
        <f t="shared" ref="O20" si="20">O21+O25</f>
        <v>12515654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21">SUM(C22:C24)</f>
        <v>1313348</v>
      </c>
      <c r="D21" s="40">
        <f t="shared" si="21"/>
        <v>1157621</v>
      </c>
      <c r="E21" s="40">
        <f t="shared" ref="E21:F21" si="22">SUM(E22:E24)</f>
        <v>1219832</v>
      </c>
      <c r="F21" s="7">
        <f t="shared" ref="F21" si="23">SUM(F22:F24)</f>
        <v>983650</v>
      </c>
      <c r="G21" s="7"/>
      <c r="H21" s="7"/>
      <c r="I21" s="7"/>
      <c r="J21" s="7"/>
      <c r="K21" s="47"/>
      <c r="L21" s="47"/>
      <c r="M21" s="47"/>
      <c r="N21" s="47"/>
      <c r="O21" s="7">
        <f t="shared" ref="O21" si="24">SUM(O22:O24)</f>
        <v>4674451</v>
      </c>
      <c r="Q21" s="8"/>
      <c r="R21" s="8"/>
    </row>
    <row r="22" spans="1:18" x14ac:dyDescent="0.25">
      <c r="A22" s="12"/>
      <c r="B22" s="10" t="s">
        <v>17</v>
      </c>
      <c r="C22" s="53">
        <f>[5]Лист1!$V$565+[2]январь!$C$71</f>
        <v>893926</v>
      </c>
      <c r="D22" s="53">
        <f>[3]январь!$C$71+[3]январь!$F$25</f>
        <v>763945</v>
      </c>
      <c r="E22" s="53">
        <f>[4]январь!$C$71+[4]январь!$F$25</f>
        <v>759815</v>
      </c>
      <c r="F22" s="53">
        <f>[7]апрель!$C$71+[7]апрель!$F$25</f>
        <v>546871</v>
      </c>
      <c r="G22" s="46"/>
      <c r="H22" s="46"/>
      <c r="I22" s="46"/>
      <c r="J22" s="46"/>
      <c r="K22" s="47"/>
      <c r="L22" s="47"/>
      <c r="M22" s="42"/>
      <c r="N22" s="50"/>
      <c r="O22" s="11">
        <f>SUM(C22:N22)</f>
        <v>2964557</v>
      </c>
      <c r="Q22" s="8"/>
      <c r="R22" s="8"/>
    </row>
    <row r="23" spans="1:18" x14ac:dyDescent="0.25">
      <c r="A23" s="12"/>
      <c r="B23" s="10" t="s">
        <v>18</v>
      </c>
      <c r="C23" s="53">
        <f>[5]Лист1!$V$566+[6]Лист1!$V$11</f>
        <v>419422</v>
      </c>
      <c r="D23" s="53">
        <f>[3]январь!$C$75+[3]январь!$G$25</f>
        <v>393676</v>
      </c>
      <c r="E23" s="53">
        <f>[4]январь!$C$75+[4]январь!$G$25</f>
        <v>460017</v>
      </c>
      <c r="F23" s="53">
        <f>[7]апрель!$C$75+[7]апрель!$G$25</f>
        <v>436779</v>
      </c>
      <c r="G23" s="7"/>
      <c r="H23" s="7"/>
      <c r="I23" s="7"/>
      <c r="J23" s="7"/>
      <c r="K23" s="47"/>
      <c r="L23" s="47"/>
      <c r="M23" s="40"/>
      <c r="N23" s="50"/>
      <c r="O23" s="11">
        <f>SUM(C23:N23)</f>
        <v>1709894</v>
      </c>
    </row>
    <row r="24" spans="1:18" x14ac:dyDescent="0.25">
      <c r="A24" s="12"/>
      <c r="B24" s="10" t="s">
        <v>46</v>
      </c>
      <c r="C24" s="38"/>
      <c r="D24" s="38"/>
      <c r="E24" s="38"/>
      <c r="F24" s="45"/>
      <c r="G24" s="45"/>
      <c r="H24" s="45"/>
      <c r="I24" s="45"/>
      <c r="J24" s="45"/>
      <c r="K24" s="49"/>
      <c r="L24" s="49"/>
      <c r="M24" s="38"/>
      <c r="N24" s="51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25">C26+C27</f>
        <v>2181600</v>
      </c>
      <c r="D25" s="7">
        <f t="shared" si="25"/>
        <v>1991267</v>
      </c>
      <c r="E25" s="7">
        <f t="shared" ref="E25:F25" si="26">E26+E27</f>
        <v>1940081</v>
      </c>
      <c r="F25" s="7">
        <f t="shared" ref="F25" si="27">F26+F27</f>
        <v>1728255</v>
      </c>
      <c r="G25" s="7"/>
      <c r="H25" s="7"/>
      <c r="I25" s="7"/>
      <c r="J25" s="7"/>
      <c r="K25" s="47"/>
      <c r="L25" s="47"/>
      <c r="M25" s="47"/>
      <c r="N25" s="47"/>
      <c r="O25" s="7">
        <f>O26+O27</f>
        <v>7841203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28">C32+C35</f>
        <v>1058101</v>
      </c>
      <c r="D26" s="40">
        <f t="shared" si="28"/>
        <v>1081137</v>
      </c>
      <c r="E26" s="40">
        <f t="shared" ref="E26:F26" si="29">E32+E35</f>
        <v>1050867</v>
      </c>
      <c r="F26" s="7">
        <f t="shared" ref="F26" si="30">F32+F35</f>
        <v>945709</v>
      </c>
      <c r="G26" s="7"/>
      <c r="H26" s="7"/>
      <c r="I26" s="7"/>
      <c r="J26" s="7"/>
      <c r="K26" s="47"/>
      <c r="L26" s="47"/>
      <c r="M26" s="47"/>
      <c r="N26" s="47"/>
      <c r="O26" s="7">
        <f>SUM(C26:N26)</f>
        <v>4135814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31">C33+C36</f>
        <v>1123499</v>
      </c>
      <c r="D27" s="7">
        <f t="shared" si="31"/>
        <v>910130</v>
      </c>
      <c r="E27" s="7">
        <f t="shared" ref="E27:F27" si="32">E33+E36</f>
        <v>889214</v>
      </c>
      <c r="F27" s="7">
        <f t="shared" ref="F27" si="33">F33+F36</f>
        <v>782546</v>
      </c>
      <c r="G27" s="7"/>
      <c r="H27" s="7"/>
      <c r="I27" s="7"/>
      <c r="J27" s="7"/>
      <c r="K27" s="47"/>
      <c r="L27" s="47"/>
      <c r="M27" s="47"/>
      <c r="N27" s="47"/>
      <c r="O27" s="7">
        <f>SUM(C27:N27)</f>
        <v>3705389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34">SUM(C29:C30)</f>
        <v>2437</v>
      </c>
      <c r="D28" s="40">
        <f t="shared" si="34"/>
        <v>1061</v>
      </c>
      <c r="E28" s="40">
        <f t="shared" ref="E28:F28" si="35">SUM(E29:E30)</f>
        <v>1662</v>
      </c>
      <c r="F28" s="7">
        <f t="shared" ref="F28" si="36">SUM(F29:F30)</f>
        <v>630</v>
      </c>
      <c r="G28" s="7"/>
      <c r="H28" s="7"/>
      <c r="I28" s="7"/>
      <c r="J28" s="7"/>
      <c r="K28" s="47"/>
      <c r="L28" s="47"/>
      <c r="M28" s="47"/>
      <c r="N28" s="47"/>
      <c r="O28" s="7">
        <f>SUM(O29:O30)</f>
        <v>5790</v>
      </c>
    </row>
    <row r="29" spans="1:18" x14ac:dyDescent="0.25">
      <c r="A29" s="3"/>
      <c r="B29" s="10" t="s">
        <v>17</v>
      </c>
      <c r="C29" s="40"/>
      <c r="D29" s="40"/>
      <c r="E29" s="40"/>
      <c r="F29" s="7"/>
      <c r="G29" s="7"/>
      <c r="H29" s="7"/>
      <c r="I29" s="7"/>
      <c r="J29" s="7"/>
      <c r="K29" s="47"/>
      <c r="L29" s="47"/>
      <c r="M29" s="47"/>
      <c r="N29" s="47"/>
      <c r="O29" s="7">
        <f>SUM(C29:N29)</f>
        <v>0</v>
      </c>
    </row>
    <row r="30" spans="1:18" x14ac:dyDescent="0.25">
      <c r="A30" s="3"/>
      <c r="B30" s="10" t="s">
        <v>18</v>
      </c>
      <c r="C30" s="53">
        <f>[5]Лист1!$V$561+[5]Лист1!$V$563</f>
        <v>2437</v>
      </c>
      <c r="D30" s="53">
        <f>[3]январь!$C$63+[3]январь!$C$62</f>
        <v>1061</v>
      </c>
      <c r="E30" s="53">
        <f>[4]январь!$C$63+[4]январь!$C$62</f>
        <v>1662</v>
      </c>
      <c r="F30" s="53">
        <f>[7]апрель!$C$63+[7]апрель!$C$62</f>
        <v>630</v>
      </c>
      <c r="G30" s="7"/>
      <c r="H30" s="7"/>
      <c r="I30" s="7"/>
      <c r="J30" s="7"/>
      <c r="K30" s="47"/>
      <c r="L30" s="47"/>
      <c r="M30" s="47"/>
      <c r="N30" s="47"/>
      <c r="O30" s="7">
        <f>SUM(C30:N30)</f>
        <v>5790</v>
      </c>
    </row>
    <row r="31" spans="1:18" ht="63" x14ac:dyDescent="0.25">
      <c r="A31" s="3" t="s">
        <v>41</v>
      </c>
      <c r="B31" s="13" t="s">
        <v>30</v>
      </c>
      <c r="C31" s="40">
        <f t="shared" ref="C31:D31" si="37">SUM(C32:C33)</f>
        <v>872214</v>
      </c>
      <c r="D31" s="40">
        <f t="shared" si="37"/>
        <v>921531</v>
      </c>
      <c r="E31" s="40">
        <f t="shared" ref="E31:F31" si="38">SUM(E32:E33)</f>
        <v>921769</v>
      </c>
      <c r="F31" s="7">
        <f t="shared" ref="F31" si="39">SUM(F32:F33)</f>
        <v>926085</v>
      </c>
      <c r="G31" s="7"/>
      <c r="H31" s="7"/>
      <c r="I31" s="7"/>
      <c r="J31" s="7"/>
      <c r="K31" s="47"/>
      <c r="L31" s="47"/>
      <c r="M31" s="47"/>
      <c r="N31" s="47"/>
      <c r="O31" s="11">
        <f t="shared" ref="O31" si="40">SUM(O32:O33)</f>
        <v>3641599</v>
      </c>
      <c r="Q31" s="8"/>
      <c r="R31" s="8"/>
    </row>
    <row r="32" spans="1:18" x14ac:dyDescent="0.25">
      <c r="A32" s="3"/>
      <c r="B32" s="10" t="s">
        <v>17</v>
      </c>
      <c r="C32" s="53">
        <f>[5]Лист1!$V$555</f>
        <v>384639</v>
      </c>
      <c r="D32" s="53">
        <f>[3]январь!$F$35</f>
        <v>413504</v>
      </c>
      <c r="E32" s="53">
        <f>[4]январь!$F$35</f>
        <v>410536</v>
      </c>
      <c r="F32" s="53">
        <f>[7]апрель!$F$35</f>
        <v>420740</v>
      </c>
      <c r="G32" s="7"/>
      <c r="H32" s="7"/>
      <c r="I32" s="7"/>
      <c r="J32" s="7"/>
      <c r="K32" s="47"/>
      <c r="L32" s="47"/>
      <c r="M32" s="40"/>
      <c r="N32" s="50"/>
      <c r="O32" s="11">
        <f>SUM(C32:N32)</f>
        <v>1629419</v>
      </c>
      <c r="Q32" s="8"/>
      <c r="R32" s="8"/>
    </row>
    <row r="33" spans="1:19" x14ac:dyDescent="0.25">
      <c r="A33" s="3"/>
      <c r="B33" s="10" t="s">
        <v>18</v>
      </c>
      <c r="C33" s="53">
        <f>[5]Лист1!$V$556</f>
        <v>487575</v>
      </c>
      <c r="D33" s="53">
        <f>[3]январь!$G$35</f>
        <v>508027</v>
      </c>
      <c r="E33" s="53">
        <f>[4]январь!$G$35</f>
        <v>511233</v>
      </c>
      <c r="F33" s="53">
        <f>[7]апрель!$G$35</f>
        <v>505345</v>
      </c>
      <c r="G33" s="7"/>
      <c r="H33" s="7"/>
      <c r="I33" s="7"/>
      <c r="J33" s="7"/>
      <c r="K33" s="47"/>
      <c r="L33" s="47"/>
      <c r="M33" s="40"/>
      <c r="N33" s="50"/>
      <c r="O33" s="11">
        <f>SUM(C33:N33)</f>
        <v>2012180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41">SUM(C35:C36)</f>
        <v>1309386</v>
      </c>
      <c r="D34" s="40">
        <f t="shared" si="41"/>
        <v>1069736</v>
      </c>
      <c r="E34" s="40">
        <f t="shared" ref="E34:F34" si="42">SUM(E35:E36)</f>
        <v>1018312</v>
      </c>
      <c r="F34" s="7">
        <f t="shared" ref="F34" si="43">SUM(F35:F36)</f>
        <v>802170</v>
      </c>
      <c r="G34" s="7"/>
      <c r="H34" s="7"/>
      <c r="I34" s="7"/>
      <c r="J34" s="7"/>
      <c r="K34" s="47"/>
      <c r="L34" s="47"/>
      <c r="M34" s="47"/>
      <c r="N34" s="47"/>
      <c r="O34" s="11">
        <f>SUM(O35:O36)</f>
        <v>4199604</v>
      </c>
      <c r="Q34" s="8"/>
      <c r="R34" s="8"/>
    </row>
    <row r="35" spans="1:19" x14ac:dyDescent="0.25">
      <c r="A35" s="3"/>
      <c r="B35" s="10" t="s">
        <v>17</v>
      </c>
      <c r="C35" s="53">
        <f>[5]Лист1!$V$558</f>
        <v>673462</v>
      </c>
      <c r="D35" s="53">
        <f>[3]январь!$F$36</f>
        <v>667633</v>
      </c>
      <c r="E35" s="53">
        <f>[4]январь!$F$36</f>
        <v>640331</v>
      </c>
      <c r="F35" s="53">
        <f>[7]апрель!$F$36</f>
        <v>524969</v>
      </c>
      <c r="G35" s="7"/>
      <c r="H35" s="7"/>
      <c r="I35" s="7"/>
      <c r="J35" s="7"/>
      <c r="K35" s="47"/>
      <c r="L35" s="47"/>
      <c r="M35" s="40"/>
      <c r="N35" s="40"/>
      <c r="O35" s="11">
        <f>SUM(C35:N35)</f>
        <v>2506395</v>
      </c>
      <c r="Q35" s="8"/>
      <c r="R35" s="8"/>
    </row>
    <row r="36" spans="1:19" x14ac:dyDescent="0.25">
      <c r="A36" s="3"/>
      <c r="B36" s="10" t="s">
        <v>18</v>
      </c>
      <c r="C36" s="53">
        <f>[5]Лист1!$V$559</f>
        <v>635924</v>
      </c>
      <c r="D36" s="53">
        <f>[3]январь!$G$36</f>
        <v>402103</v>
      </c>
      <c r="E36" s="53">
        <f>[4]январь!$G$36</f>
        <v>377981</v>
      </c>
      <c r="F36" s="53">
        <f>[7]апрель!$G$36</f>
        <v>277201</v>
      </c>
      <c r="G36" s="7"/>
      <c r="H36" s="7"/>
      <c r="I36" s="7"/>
      <c r="J36" s="7"/>
      <c r="K36" s="47"/>
      <c r="L36" s="47"/>
      <c r="M36" s="40"/>
      <c r="N36" s="40"/>
      <c r="O36" s="11">
        <f>SUM(C36:N36)</f>
        <v>1693209</v>
      </c>
      <c r="Q36" s="8"/>
      <c r="R36" s="8"/>
    </row>
    <row r="37" spans="1:19" x14ac:dyDescent="0.25">
      <c r="A37" s="5" t="s">
        <v>32</v>
      </c>
      <c r="B37" s="10" t="s">
        <v>33</v>
      </c>
      <c r="C37" s="53">
        <f>[2]январь!$C$66+[2]январь!$C$69</f>
        <v>1798624.5655172358</v>
      </c>
      <c r="D37" s="53">
        <f>[3]январь!$C$66+[3]январь!$C$69</f>
        <v>1523136.7999999986</v>
      </c>
      <c r="E37" s="53">
        <f>[4]январь!$C$66+[4]январь!$C$69</f>
        <v>1502606.600000001</v>
      </c>
      <c r="F37" s="53">
        <f>[7]апрель!$C$66+[7]апрель!$C$69</f>
        <v>1074002.3999999999</v>
      </c>
      <c r="G37" s="7"/>
      <c r="H37" s="7"/>
      <c r="I37" s="7"/>
      <c r="J37" s="7"/>
      <c r="K37" s="47"/>
      <c r="L37" s="47"/>
      <c r="M37" s="40"/>
      <c r="N37" s="50"/>
      <c r="O37" s="11">
        <f>SUM(C37:N37)</f>
        <v>5898370.3655172363</v>
      </c>
    </row>
    <row r="38" spans="1:19" ht="31.5" x14ac:dyDescent="0.25">
      <c r="A38" s="5"/>
      <c r="B38" s="6" t="s">
        <v>34</v>
      </c>
      <c r="C38" s="40">
        <f t="shared" ref="C38:D38" si="44">C6-C19</f>
        <v>269036.43448275886</v>
      </c>
      <c r="D38" s="40">
        <f t="shared" si="44"/>
        <v>176356.19999999646</v>
      </c>
      <c r="E38" s="40">
        <f t="shared" ref="E38:F38" si="45">E6-E19</f>
        <v>251470.40000000782</v>
      </c>
      <c r="F38" s="7">
        <f t="shared" ref="F38" si="46">F6-F19</f>
        <v>135192.60000000196</v>
      </c>
      <c r="G38" s="7"/>
      <c r="H38" s="7"/>
      <c r="I38" s="7"/>
      <c r="J38" s="7"/>
      <c r="K38" s="47"/>
      <c r="L38" s="47"/>
      <c r="M38" s="47"/>
      <c r="N38" s="47"/>
      <c r="O38" s="7">
        <f>O6-O19</f>
        <v>469865.63448276371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47">C38/C5</f>
        <v>4.8343973164419331E-2</v>
      </c>
      <c r="D39" s="41">
        <f t="shared" si="47"/>
        <v>3.636628709034908E-2</v>
      </c>
      <c r="E39" s="41">
        <f t="shared" ref="E39:F39" si="48">E38/E5</f>
        <v>5.1157079467791321E-2</v>
      </c>
      <c r="F39" s="37">
        <f t="shared" ref="F39" si="49">F38/F5</f>
        <v>3.4472694448623921E-2</v>
      </c>
      <c r="G39" s="37"/>
      <c r="H39" s="37"/>
      <c r="I39" s="37"/>
      <c r="J39" s="37"/>
      <c r="K39" s="48"/>
      <c r="L39" s="48"/>
      <c r="M39" s="48"/>
      <c r="N39" s="48"/>
      <c r="O39" s="16"/>
    </row>
    <row r="40" spans="1:19" x14ac:dyDescent="0.25">
      <c r="A40" s="17"/>
      <c r="B40" s="18"/>
      <c r="C40" s="54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2021-05-17T07:43:48Z</dcterms:modified>
</cp:coreProperties>
</file>