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8\На сайт\"/>
    </mc:Choice>
  </mc:AlternateContent>
  <xr:revisionPtr revIDLastSave="0" documentId="8_{A895A52A-0531-44E8-A418-6AF08B95C0C6}" xr6:coauthVersionLast="47" xr6:coauthVersionMax="47" xr10:uidLastSave="{00000000-0000-0000-0000-000000000000}"/>
  <bookViews>
    <workbookView xWindow="285" yWindow="345" windowWidth="23985" windowHeight="1305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81029"/>
</workbook>
</file>

<file path=xl/calcChain.xml><?xml version="1.0" encoding="utf-8"?>
<calcChain xmlns="http://schemas.openxmlformats.org/spreadsheetml/2006/main">
  <c r="J37" i="10" l="1"/>
  <c r="J36" i="10"/>
  <c r="J35" i="10"/>
  <c r="J33" i="10"/>
  <c r="J32" i="10"/>
  <c r="J30" i="10"/>
  <c r="J28" i="10" s="1"/>
  <c r="J23" i="10"/>
  <c r="J22" i="10"/>
  <c r="J16" i="10"/>
  <c r="J15" i="10" s="1"/>
  <c r="J7" i="10" s="1"/>
  <c r="J14" i="10"/>
  <c r="J12" i="10" s="1"/>
  <c r="J11" i="10"/>
  <c r="J9" i="10" s="1"/>
  <c r="J27" i="10" l="1"/>
  <c r="J34" i="10"/>
  <c r="J26" i="10"/>
  <c r="J25" i="10" s="1"/>
  <c r="J20" i="10" s="1"/>
  <c r="J19" i="10" s="1"/>
  <c r="J21" i="10"/>
  <c r="J8" i="10"/>
  <c r="J6" i="10"/>
  <c r="J5" i="10" s="1"/>
  <c r="J31" i="10"/>
  <c r="I37" i="10"/>
  <c r="I36" i="10"/>
  <c r="I35" i="10"/>
  <c r="I33" i="10"/>
  <c r="I32" i="10"/>
  <c r="I30" i="10"/>
  <c r="I28" i="10" s="1"/>
  <c r="I23" i="10"/>
  <c r="I22" i="10"/>
  <c r="I16" i="10"/>
  <c r="I15" i="10" s="1"/>
  <c r="I7" i="10" s="1"/>
  <c r="I14" i="10"/>
  <c r="I12" i="10" s="1"/>
  <c r="I11" i="10"/>
  <c r="I9" i="10" s="1"/>
  <c r="H37" i="10"/>
  <c r="H36" i="10"/>
  <c r="H35" i="10"/>
  <c r="H33" i="10"/>
  <c r="H32" i="10"/>
  <c r="H30" i="10"/>
  <c r="H23" i="10"/>
  <c r="H22" i="10"/>
  <c r="H16" i="10"/>
  <c r="H14" i="10"/>
  <c r="J38" i="10" l="1"/>
  <c r="J39" i="10" s="1"/>
  <c r="I27" i="10"/>
  <c r="I34" i="10"/>
  <c r="I31" i="10"/>
  <c r="I21" i="10"/>
  <c r="I8" i="10"/>
  <c r="I6" i="10" s="1"/>
  <c r="I26" i="10"/>
  <c r="I25" i="10" s="1"/>
  <c r="H11" i="10"/>
  <c r="I20" i="10" l="1"/>
  <c r="I19" i="10" s="1"/>
  <c r="I5" i="10"/>
  <c r="I38" i="10"/>
  <c r="H34" i="10"/>
  <c r="H31" i="10"/>
  <c r="H28" i="10"/>
  <c r="H27" i="10"/>
  <c r="H21" i="10"/>
  <c r="H15" i="10"/>
  <c r="H7" i="10" s="1"/>
  <c r="H12" i="10"/>
  <c r="H9" i="10"/>
  <c r="G37" i="10"/>
  <c r="G36" i="10"/>
  <c r="G35" i="10"/>
  <c r="G33" i="10"/>
  <c r="G32" i="10"/>
  <c r="G30" i="10"/>
  <c r="G28" i="10" s="1"/>
  <c r="G23" i="10"/>
  <c r="G22" i="10"/>
  <c r="G16" i="10"/>
  <c r="G15" i="10" s="1"/>
  <c r="G7" i="10" s="1"/>
  <c r="G14" i="10"/>
  <c r="G12" i="10" s="1"/>
  <c r="G11" i="10"/>
  <c r="G9" i="10" s="1"/>
  <c r="F37" i="10"/>
  <c r="F36" i="10"/>
  <c r="F27" i="10" s="1"/>
  <c r="F35" i="10"/>
  <c r="F33" i="10"/>
  <c r="F32" i="10"/>
  <c r="F30" i="10"/>
  <c r="F28" i="10" s="1"/>
  <c r="F23" i="10"/>
  <c r="F22" i="10"/>
  <c r="F16" i="10"/>
  <c r="F15" i="10" s="1"/>
  <c r="F7" i="10" s="1"/>
  <c r="F14" i="10"/>
  <c r="F12" i="10" s="1"/>
  <c r="F11" i="10"/>
  <c r="F9" i="10" s="1"/>
  <c r="I39" i="10" l="1"/>
  <c r="H8" i="10"/>
  <c r="H6" i="10" s="1"/>
  <c r="H26" i="10"/>
  <c r="H25" i="10" s="1"/>
  <c r="H20" i="10" s="1"/>
  <c r="H19" i="10" s="1"/>
  <c r="G27" i="10"/>
  <c r="G34" i="10"/>
  <c r="G31" i="10"/>
  <c r="G21" i="10"/>
  <c r="G8" i="10"/>
  <c r="G6" i="10" s="1"/>
  <c r="G26" i="10"/>
  <c r="G25" i="10" s="1"/>
  <c r="G20" i="10" s="1"/>
  <c r="G19" i="10" s="1"/>
  <c r="F31" i="10"/>
  <c r="F34" i="10"/>
  <c r="F21" i="10"/>
  <c r="F8" i="10"/>
  <c r="F6" i="10" s="1"/>
  <c r="F5" i="10" s="1"/>
  <c r="F26" i="10"/>
  <c r="F25" i="10" s="1"/>
  <c r="H5" i="10" l="1"/>
  <c r="H38" i="10"/>
  <c r="G5" i="10"/>
  <c r="G38" i="10"/>
  <c r="G39" i="10" s="1"/>
  <c r="F20" i="10"/>
  <c r="F19" i="10" s="1"/>
  <c r="F38" i="10" s="1"/>
  <c r="F39" i="10" s="1"/>
  <c r="H39" i="10" l="1"/>
  <c r="E37" i="10"/>
  <c r="E36" i="10"/>
  <c r="E35" i="10"/>
  <c r="E33" i="10"/>
  <c r="E32" i="10"/>
  <c r="E30" i="10"/>
  <c r="E23" i="10"/>
  <c r="E22" i="10" l="1"/>
  <c r="E16" i="10"/>
  <c r="E15" i="10" s="1"/>
  <c r="E7" i="10" s="1"/>
  <c r="E14" i="10"/>
  <c r="E11" i="10"/>
  <c r="E34" i="10" l="1"/>
  <c r="E31" i="10"/>
  <c r="E28" i="10"/>
  <c r="E27" i="10"/>
  <c r="E21" i="10"/>
  <c r="E12" i="10"/>
  <c r="E9" i="10"/>
  <c r="D22" i="10"/>
  <c r="D23" i="10"/>
  <c r="D36" i="10"/>
  <c r="D35" i="10"/>
  <c r="D33" i="10"/>
  <c r="D32" i="10"/>
  <c r="D30" i="10"/>
  <c r="E8" i="10" l="1"/>
  <c r="E6" i="10" s="1"/>
  <c r="E26" i="10"/>
  <c r="E25" i="10" s="1"/>
  <c r="E20" i="10" s="1"/>
  <c r="E19" i="10" s="1"/>
  <c r="D37" i="10"/>
  <c r="D28" i="10"/>
  <c r="D17" i="10"/>
  <c r="D15" i="10" s="1"/>
  <c r="D14" i="10"/>
  <c r="D11" i="10"/>
  <c r="E5" i="10" l="1"/>
  <c r="E38" i="10"/>
  <c r="E39" i="10" s="1"/>
  <c r="D27" i="10"/>
  <c r="D34" i="10"/>
  <c r="D31" i="10"/>
  <c r="D26" i="10"/>
  <c r="D21" i="10"/>
  <c r="D25" i="10" l="1"/>
  <c r="D20" i="10"/>
  <c r="D19" i="10" s="1"/>
  <c r="D12" i="10" l="1"/>
  <c r="D7" i="10"/>
  <c r="D8" i="10"/>
  <c r="D9" i="10"/>
  <c r="C30" i="10"/>
  <c r="C36" i="10"/>
  <c r="C35" i="10"/>
  <c r="C33" i="10"/>
  <c r="C32" i="10"/>
  <c r="C23" i="10"/>
  <c r="C22" i="10"/>
  <c r="D6" i="10" l="1"/>
  <c r="D5" i="10"/>
  <c r="D38" i="10"/>
  <c r="D39" i="10" s="1"/>
  <c r="C17" i="10"/>
  <c r="C37" i="10" l="1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8" i="10" l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<sst xmlns="http://schemas.openxmlformats.org/spreadsheetml/2006/main" count="513" uniqueCount="57">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</sst>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8/&#1069;&#1085;&#1077;&#1088;&#1075;&#1086;&#1089;&#1073;&#1099;&#1090;/&#1060;&#1041;%20&#1072;&#1074;&#1075;&#1091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72;&#1087;&#1088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5/&#1069;&#1085;&#1077;&#1088;&#1075;&#1086;&#1089;&#1073;&#1099;&#1090;/&#1060;&#1041;%20&#1084;&#1072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6/&#1069;&#1085;&#1077;&#1088;&#1075;&#1086;&#1089;&#1073;&#1099;&#1090;/&#1060;&#1041;%20&#1080;&#1102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7/&#1069;&#1085;&#1077;&#1088;&#1075;&#1086;&#1089;&#1073;&#1099;&#1090;/&#1060;&#1041;%20&#1080;&#1102;&#1083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вгус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2007084.000000007</v>
          </cell>
        </row>
        <row r="15">
          <cell r="C15">
            <v>1631898.0000000009</v>
          </cell>
        </row>
        <row r="16">
          <cell r="C16">
            <v>118040</v>
          </cell>
        </row>
        <row r="25">
          <cell r="F25">
            <v>168613</v>
          </cell>
          <cell r="G25">
            <v>554951</v>
          </cell>
        </row>
        <row r="35">
          <cell r="F35">
            <v>433121</v>
          </cell>
          <cell r="G35">
            <v>500473</v>
          </cell>
        </row>
        <row r="36">
          <cell r="F36">
            <v>453900</v>
          </cell>
          <cell r="G36">
            <v>172767</v>
          </cell>
        </row>
        <row r="62">
          <cell r="C62">
            <v>110</v>
          </cell>
        </row>
        <row r="63">
          <cell r="C63">
            <v>460</v>
          </cell>
        </row>
        <row r="66">
          <cell r="C66">
            <v>247132.79999999967</v>
          </cell>
        </row>
        <row r="69">
          <cell r="C69">
            <v>662069</v>
          </cell>
        </row>
        <row r="71">
          <cell r="C71">
            <v>217450</v>
          </cell>
        </row>
        <row r="75">
          <cell r="C75">
            <v>6442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2569607.9999999995</v>
          </cell>
        </row>
        <row r="15">
          <cell r="C15">
            <v>2244384.0000000098</v>
          </cell>
        </row>
        <row r="16">
          <cell r="C16">
            <v>101659.99999999999</v>
          </cell>
        </row>
        <row r="25">
          <cell r="F25">
            <v>543186</v>
          </cell>
          <cell r="G25">
            <v>454177</v>
          </cell>
        </row>
        <row r="35">
          <cell r="F35">
            <v>410536</v>
          </cell>
          <cell r="G35">
            <v>511233</v>
          </cell>
        </row>
        <row r="36">
          <cell r="F36">
            <v>640331</v>
          </cell>
          <cell r="G36">
            <v>377981</v>
          </cell>
        </row>
        <row r="62">
          <cell r="C62">
            <v>110</v>
          </cell>
        </row>
        <row r="63">
          <cell r="C63">
            <v>1552</v>
          </cell>
        </row>
        <row r="66">
          <cell r="C66">
            <v>414273.60000000108</v>
          </cell>
        </row>
        <row r="69">
          <cell r="C69">
            <v>1088333</v>
          </cell>
        </row>
        <row r="71">
          <cell r="C71">
            <v>216629</v>
          </cell>
        </row>
        <row r="75">
          <cell r="C75">
            <v>5840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2041428.0000000061</v>
          </cell>
        </row>
        <row r="15">
          <cell r="C15">
            <v>1786841.999999996</v>
          </cell>
        </row>
        <row r="16">
          <cell r="C16">
            <v>93460.000000000058</v>
          </cell>
        </row>
        <row r="25">
          <cell r="F25">
            <v>331404</v>
          </cell>
          <cell r="G25">
            <v>431446</v>
          </cell>
        </row>
        <row r="35">
          <cell r="F35">
            <v>420740</v>
          </cell>
          <cell r="G35">
            <v>505345</v>
          </cell>
        </row>
        <row r="36">
          <cell r="F36">
            <v>524969</v>
          </cell>
          <cell r="G36">
            <v>277201</v>
          </cell>
        </row>
        <row r="62">
          <cell r="C62">
            <v>110</v>
          </cell>
        </row>
        <row r="63">
          <cell r="C63">
            <v>520</v>
          </cell>
        </row>
        <row r="66">
          <cell r="C66">
            <v>164120.39999999979</v>
          </cell>
        </row>
        <row r="69">
          <cell r="C69">
            <v>909882</v>
          </cell>
        </row>
        <row r="71">
          <cell r="C71">
            <v>215467</v>
          </cell>
        </row>
        <row r="75">
          <cell r="C75">
            <v>5333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1859748.0000000002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н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1920708</v>
          </cell>
        </row>
        <row r="15">
          <cell r="C15">
            <v>1567350</v>
          </cell>
        </row>
        <row r="16">
          <cell r="C16">
            <v>94700</v>
          </cell>
        </row>
        <row r="25">
          <cell r="F25">
            <v>186487</v>
          </cell>
          <cell r="G25">
            <v>503280</v>
          </cell>
        </row>
        <row r="35">
          <cell r="F35">
            <v>427498</v>
          </cell>
          <cell r="G35">
            <v>508422</v>
          </cell>
        </row>
        <row r="36">
          <cell r="F36">
            <v>474548</v>
          </cell>
          <cell r="G36">
            <v>245936</v>
          </cell>
        </row>
        <row r="62">
          <cell r="C62">
            <v>110</v>
          </cell>
        </row>
        <row r="63">
          <cell r="C63">
            <v>417</v>
          </cell>
        </row>
        <row r="66">
          <cell r="C66">
            <v>206572</v>
          </cell>
        </row>
        <row r="69">
          <cell r="C69">
            <v>734490</v>
          </cell>
        </row>
        <row r="71">
          <cell r="C71">
            <v>214578</v>
          </cell>
        </row>
        <row r="75">
          <cell r="C75">
            <v>5274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1853795.9999999972</v>
          </cell>
        </row>
        <row r="15">
          <cell r="C15">
            <v>1618919.9999999928</v>
          </cell>
        </row>
        <row r="16">
          <cell r="C16">
            <v>104440.00000000007</v>
          </cell>
        </row>
        <row r="25">
          <cell r="F25">
            <v>177116</v>
          </cell>
          <cell r="G25">
            <v>547931</v>
          </cell>
        </row>
        <row r="35">
          <cell r="F35">
            <v>422011</v>
          </cell>
          <cell r="G35">
            <v>515261</v>
          </cell>
        </row>
        <row r="36">
          <cell r="F36">
            <v>387955</v>
          </cell>
          <cell r="G36">
            <v>156680</v>
          </cell>
        </row>
        <row r="62">
          <cell r="C62">
            <v>110</v>
          </cell>
        </row>
        <row r="63">
          <cell r="C63">
            <v>337</v>
          </cell>
        </row>
        <row r="66">
          <cell r="C66">
            <v>253504.80000000005</v>
          </cell>
        </row>
        <row r="69">
          <cell r="C69">
            <v>647222</v>
          </cell>
        </row>
        <row r="71">
          <cell r="C71">
            <v>225534</v>
          </cell>
        </row>
        <row r="75">
          <cell r="C75">
            <v>6520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 refreshError="1">
        <row r="15">
          <cell r="C15">
            <v>1615302.0000000007</v>
          </cell>
        </row>
        <row r="16">
          <cell r="C16">
            <v>97839.999999999956</v>
          </cell>
        </row>
        <row r="25">
          <cell r="F25">
            <v>211951</v>
          </cell>
          <cell r="G25">
            <v>409313</v>
          </cell>
        </row>
        <row r="35">
          <cell r="F35">
            <v>414233</v>
          </cell>
          <cell r="G35">
            <v>510830</v>
          </cell>
        </row>
        <row r="36">
          <cell r="F36">
            <v>433765</v>
          </cell>
          <cell r="G36">
            <v>222383</v>
          </cell>
        </row>
        <row r="62">
          <cell r="C62">
            <v>110</v>
          </cell>
        </row>
        <row r="63">
          <cell r="C63">
            <v>502</v>
          </cell>
        </row>
        <row r="66">
          <cell r="C66">
            <v>47858.399999999936</v>
          </cell>
        </row>
        <row r="69">
          <cell r="C69">
            <v>755337</v>
          </cell>
        </row>
        <row r="71">
          <cell r="C71">
            <v>221379</v>
          </cell>
        </row>
        <row r="75">
          <cell r="C75">
            <v>5669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8" sqref="J38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J5" si="0">C6</f>
        <v>5565045.9999999944</v>
      </c>
      <c r="D5" s="7">
        <f t="shared" si="0"/>
        <v>4849441.9999999953</v>
      </c>
      <c r="E5" s="7">
        <f t="shared" si="0"/>
        <v>4915652.0000000093</v>
      </c>
      <c r="F5" s="7">
        <f t="shared" si="0"/>
        <v>3921730.0000000019</v>
      </c>
      <c r="G5" s="7">
        <f t="shared" si="0"/>
        <v>3572890.0000000009</v>
      </c>
      <c r="H5" s="7">
        <f t="shared" si="0"/>
        <v>3582758</v>
      </c>
      <c r="I5" s="7">
        <f t="shared" si="0"/>
        <v>3577155.9999999898</v>
      </c>
      <c r="J5" s="7">
        <f t="shared" si="0"/>
        <v>3757022.0000000079</v>
      </c>
      <c r="K5" s="46"/>
      <c r="L5" s="46"/>
      <c r="M5" s="46"/>
      <c r="N5" s="46"/>
      <c r="O5" s="7">
        <f>O6</f>
        <v>32958696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>
        <f t="shared" ref="E6" si="2">SUM(E7:E8)</f>
        <v>4915652.0000000093</v>
      </c>
      <c r="F6" s="7">
        <f t="shared" ref="F6:G6" si="3">SUM(F7:F8)</f>
        <v>3921730.0000000019</v>
      </c>
      <c r="G6" s="7">
        <f t="shared" si="3"/>
        <v>3572890.0000000009</v>
      </c>
      <c r="H6" s="7">
        <f t="shared" ref="H6:I6" si="4">SUM(H7:H8)</f>
        <v>3582758</v>
      </c>
      <c r="I6" s="7">
        <f t="shared" si="4"/>
        <v>3577155.9999999898</v>
      </c>
      <c r="J6" s="7">
        <f t="shared" ref="J6" si="5">SUM(J7:J8)</f>
        <v>3757022.0000000079</v>
      </c>
      <c r="K6" s="46"/>
      <c r="L6" s="46"/>
      <c r="M6" s="46"/>
      <c r="N6" s="46"/>
      <c r="O6" s="7">
        <f>SUM(O7:O8)</f>
        <v>32958696</v>
      </c>
    </row>
    <row r="7" spans="1:18" x14ac:dyDescent="0.25">
      <c r="A7" s="5"/>
      <c r="B7" s="10" t="s">
        <v>17</v>
      </c>
      <c r="C7" s="7">
        <f t="shared" ref="C7:D7" si="6">C10</f>
        <v>0</v>
      </c>
      <c r="D7" s="7">
        <f t="shared" si="6"/>
        <v>0</v>
      </c>
      <c r="E7" s="7">
        <f>E15</f>
        <v>101659.99999999999</v>
      </c>
      <c r="F7" s="7">
        <f>F15</f>
        <v>93460.000000000058</v>
      </c>
      <c r="G7" s="7">
        <f>G15</f>
        <v>97839.999999999956</v>
      </c>
      <c r="H7" s="7">
        <f>H15</f>
        <v>94700</v>
      </c>
      <c r="I7" s="7">
        <f>I15</f>
        <v>104440.00000000007</v>
      </c>
      <c r="J7" s="7">
        <f>J15</f>
        <v>118040</v>
      </c>
      <c r="K7" s="46"/>
      <c r="L7" s="46"/>
      <c r="M7" s="46"/>
      <c r="N7" s="46"/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H8" si="8">C11+C14+C17</f>
        <v>5565045.9999999944</v>
      </c>
      <c r="D8" s="7">
        <f t="shared" si="8"/>
        <v>4849441.9999999953</v>
      </c>
      <c r="E8" s="7">
        <f t="shared" si="8"/>
        <v>4813992.0000000093</v>
      </c>
      <c r="F8" s="7">
        <f t="shared" si="8"/>
        <v>3828270.0000000019</v>
      </c>
      <c r="G8" s="7">
        <f t="shared" si="8"/>
        <v>3475050.0000000009</v>
      </c>
      <c r="H8" s="7">
        <f t="shared" si="8"/>
        <v>3488058</v>
      </c>
      <c r="I8" s="7">
        <f t="shared" ref="I8:J8" si="9">I11+I14+I17</f>
        <v>3472715.9999999898</v>
      </c>
      <c r="J8" s="7">
        <f t="shared" si="9"/>
        <v>3638982.0000000079</v>
      </c>
      <c r="K8" s="46"/>
      <c r="L8" s="46"/>
      <c r="M8" s="46"/>
      <c r="N8" s="46"/>
      <c r="O8" s="7">
        <f t="shared" ref="O8" si="10">O11+O14</f>
        <v>32958696</v>
      </c>
    </row>
    <row r="9" spans="1:18" x14ac:dyDescent="0.25">
      <c r="A9" s="5" t="s">
        <v>19</v>
      </c>
      <c r="B9" s="10" t="s">
        <v>56</v>
      </c>
      <c r="C9" s="11">
        <f t="shared" ref="C9:D9" si="11">SUM(C10:C11)</f>
        <v>2844791.9999999995</v>
      </c>
      <c r="D9" s="11">
        <f t="shared" si="11"/>
        <v>2543855.9999999963</v>
      </c>
      <c r="E9" s="11">
        <f t="shared" ref="E9" si="12">SUM(E10:E11)</f>
        <v>2569607.9999999995</v>
      </c>
      <c r="F9" s="7">
        <f t="shared" ref="F9:G9" si="13">SUM(F10:F11)</f>
        <v>2041428.0000000061</v>
      </c>
      <c r="G9" s="7">
        <f t="shared" si="13"/>
        <v>1859748.0000000002</v>
      </c>
      <c r="H9" s="7">
        <f t="shared" ref="H9:I9" si="14">SUM(H10:H11)</f>
        <v>1920708</v>
      </c>
      <c r="I9" s="7">
        <f t="shared" si="14"/>
        <v>1853795.9999999972</v>
      </c>
      <c r="J9" s="7">
        <f t="shared" ref="J9" si="15">SUM(J10:J11)</f>
        <v>2007084.000000007</v>
      </c>
      <c r="K9" s="46"/>
      <c r="L9" s="46"/>
      <c r="M9" s="46"/>
      <c r="N9" s="46"/>
      <c r="O9" s="11">
        <f>SUM(O10:O11)</f>
        <v>17641020.000000007</v>
      </c>
    </row>
    <row r="10" spans="1:18" x14ac:dyDescent="0.25">
      <c r="A10" s="5"/>
      <c r="B10" s="10" t="s">
        <v>17</v>
      </c>
      <c r="C10" s="11"/>
      <c r="D10" s="11"/>
      <c r="E10" s="11"/>
      <c r="F10" s="7"/>
      <c r="G10" s="44"/>
      <c r="H10" s="7"/>
      <c r="I10" s="7"/>
      <c r="J10" s="44"/>
      <c r="K10" s="46"/>
      <c r="L10" s="46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1">
        <f>[2]январь!$C$14</f>
        <v>2844791.9999999995</v>
      </c>
      <c r="D11" s="51">
        <f>[3]январь!$C$14</f>
        <v>2543855.9999999963</v>
      </c>
      <c r="E11" s="51">
        <f>[4]январь!$C$14</f>
        <v>2569607.9999999995</v>
      </c>
      <c r="F11" s="52">
        <f>[5]апрель!$D$14</f>
        <v>2041428.0000000061</v>
      </c>
      <c r="G11" s="52">
        <f>[6]май!$C$14</f>
        <v>1859748.0000000002</v>
      </c>
      <c r="H11" s="55">
        <f>[7]июнь!$C$14</f>
        <v>1920708</v>
      </c>
      <c r="I11" s="55">
        <f>[8]июль!$C$14</f>
        <v>1853795.9999999972</v>
      </c>
      <c r="J11" s="55">
        <f>[12]август!$C$14</f>
        <v>2007084.000000007</v>
      </c>
      <c r="K11" s="46"/>
      <c r="L11" s="46"/>
      <c r="M11" s="40"/>
      <c r="N11" s="40"/>
      <c r="O11" s="11">
        <f>SUM(C11:N11)</f>
        <v>17641020.000000007</v>
      </c>
    </row>
    <row r="12" spans="1:18" x14ac:dyDescent="0.25">
      <c r="A12" s="24" t="s">
        <v>48</v>
      </c>
      <c r="B12" s="10" t="s">
        <v>52</v>
      </c>
      <c r="C12" s="11">
        <f t="shared" ref="C12:D12" si="16">C14</f>
        <v>2641193.9999999949</v>
      </c>
      <c r="D12" s="11">
        <f t="shared" si="16"/>
        <v>2211785.9999999991</v>
      </c>
      <c r="E12" s="11">
        <f t="shared" ref="E12" si="17">E14</f>
        <v>2244384.0000000098</v>
      </c>
      <c r="F12" s="7">
        <f t="shared" ref="F12:G12" si="18">F14</f>
        <v>1786841.999999996</v>
      </c>
      <c r="G12" s="7">
        <f t="shared" si="18"/>
        <v>1615302.0000000007</v>
      </c>
      <c r="H12" s="7">
        <f t="shared" ref="H12:I12" si="19">H14</f>
        <v>1567350</v>
      </c>
      <c r="I12" s="7">
        <f t="shared" si="19"/>
        <v>1618919.9999999928</v>
      </c>
      <c r="J12" s="7">
        <f t="shared" ref="J12" si="20">J14</f>
        <v>1631898.0000000009</v>
      </c>
      <c r="K12" s="46"/>
      <c r="L12" s="46"/>
      <c r="M12" s="46"/>
      <c r="N12" s="46"/>
      <c r="O12" s="11">
        <f t="shared" ref="O12" si="21">SUM(O13:O14)</f>
        <v>15317675.999999993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7"/>
      <c r="G13" s="7"/>
      <c r="H13" s="7"/>
      <c r="I13" s="44"/>
      <c r="J13" s="44"/>
      <c r="K13" s="46"/>
      <c r="L13" s="46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1">
        <f>[2]январь!$C$15</f>
        <v>2641193.9999999949</v>
      </c>
      <c r="D14" s="51">
        <f>[3]январь!$C$15</f>
        <v>2211785.9999999991</v>
      </c>
      <c r="E14" s="51">
        <f>[4]январь!$C$15</f>
        <v>2244384.0000000098</v>
      </c>
      <c r="F14" s="52">
        <f>[5]апрель!$C$15</f>
        <v>1786841.999999996</v>
      </c>
      <c r="G14" s="52">
        <f>[9]май!$C$15</f>
        <v>1615302.0000000007</v>
      </c>
      <c r="H14" s="55">
        <f>[7]июнь!$C$15</f>
        <v>1567350</v>
      </c>
      <c r="I14" s="55">
        <f>[8]июль!$C$15</f>
        <v>1618919.9999999928</v>
      </c>
      <c r="J14" s="55">
        <f>[12]август!$C$15</f>
        <v>1631898.0000000009</v>
      </c>
      <c r="K14" s="46"/>
      <c r="L14" s="46"/>
      <c r="M14" s="40"/>
      <c r="N14" s="49"/>
      <c r="O14" s="11">
        <f>SUM(C14:N14)</f>
        <v>15317675.999999993</v>
      </c>
    </row>
    <row r="15" spans="1:18" x14ac:dyDescent="0.25">
      <c r="A15" s="24" t="s">
        <v>54</v>
      </c>
      <c r="B15" s="10" t="s">
        <v>55</v>
      </c>
      <c r="C15" s="11">
        <f t="shared" ref="C15:D15" si="22">C17</f>
        <v>79059.999999999971</v>
      </c>
      <c r="D15" s="11">
        <f t="shared" si="22"/>
        <v>93799.999999999971</v>
      </c>
      <c r="E15" s="11">
        <f>E16</f>
        <v>101659.99999999999</v>
      </c>
      <c r="F15" s="7">
        <f>F16</f>
        <v>93460.000000000058</v>
      </c>
      <c r="G15" s="7">
        <f>G16</f>
        <v>97839.999999999956</v>
      </c>
      <c r="H15" s="7">
        <f>H16</f>
        <v>94700</v>
      </c>
      <c r="I15" s="7">
        <f>I16</f>
        <v>104440.00000000007</v>
      </c>
      <c r="J15" s="7">
        <f>J16</f>
        <v>118040</v>
      </c>
      <c r="K15" s="46"/>
      <c r="L15" s="46"/>
      <c r="M15" s="46"/>
      <c r="N15" s="46"/>
      <c r="O15" s="11">
        <f t="shared" ref="O15" si="23">SUM(O16:O17)</f>
        <v>783000</v>
      </c>
      <c r="Q15" s="8"/>
    </row>
    <row r="16" spans="1:18" x14ac:dyDescent="0.25">
      <c r="A16" s="5"/>
      <c r="B16" s="10" t="s">
        <v>17</v>
      </c>
      <c r="C16" s="11"/>
      <c r="D16" s="11"/>
      <c r="E16" s="51">
        <f>[4]январь!$C$16</f>
        <v>101659.99999999999</v>
      </c>
      <c r="F16" s="52">
        <f>[5]апрель!$C$16</f>
        <v>93460.000000000058</v>
      </c>
      <c r="G16" s="52">
        <f>[9]май!$C$16</f>
        <v>97839.999999999956</v>
      </c>
      <c r="H16" s="55">
        <f>[7]июнь!$C$16</f>
        <v>94700</v>
      </c>
      <c r="I16" s="55">
        <f>[8]июль!$C$16</f>
        <v>104440.00000000007</v>
      </c>
      <c r="J16" s="55">
        <f>[12]август!$C$16</f>
        <v>118040</v>
      </c>
      <c r="K16" s="46"/>
      <c r="L16" s="46"/>
      <c r="M16" s="39"/>
      <c r="N16" s="39"/>
      <c r="O16" s="11">
        <f>SUM(C16:N16)</f>
        <v>610140</v>
      </c>
    </row>
    <row r="17" spans="1:18" x14ac:dyDescent="0.25">
      <c r="A17" s="5"/>
      <c r="B17" s="10" t="s">
        <v>46</v>
      </c>
      <c r="C17" s="51">
        <f>[2]январь!$C$16</f>
        <v>79059.999999999971</v>
      </c>
      <c r="D17" s="51">
        <f>[3]январь!$C$16</f>
        <v>93799.999999999971</v>
      </c>
      <c r="E17" s="54"/>
      <c r="F17" s="7"/>
      <c r="G17" s="7"/>
      <c r="H17" s="7"/>
      <c r="I17" s="7"/>
      <c r="J17" s="7"/>
      <c r="K17" s="46"/>
      <c r="L17" s="46"/>
      <c r="M17" s="40"/>
      <c r="N17" s="49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11"/>
      <c r="F18" s="44"/>
      <c r="G18" s="44"/>
      <c r="H18" s="44"/>
      <c r="I18" s="44"/>
      <c r="J18" s="44"/>
      <c r="K18" s="46"/>
      <c r="L18" s="46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24">C20+C37</f>
        <v>5296009.5655172355</v>
      </c>
      <c r="D19" s="7">
        <f t="shared" si="24"/>
        <v>4673085.7999999989</v>
      </c>
      <c r="E19" s="7">
        <f t="shared" ref="E19" si="25">E20+E37</f>
        <v>4664181.6000000015</v>
      </c>
      <c r="F19" s="7">
        <f t="shared" ref="F19:G19" si="26">F20+F37</f>
        <v>3786537.4</v>
      </c>
      <c r="G19" s="7">
        <f t="shared" si="26"/>
        <v>3233330.4</v>
      </c>
      <c r="H19" s="7">
        <f t="shared" ref="H19:I19" si="27">H20+H37</f>
        <v>3507612</v>
      </c>
      <c r="I19" s="7">
        <f t="shared" si="27"/>
        <v>3340181.8</v>
      </c>
      <c r="J19" s="7">
        <f t="shared" ref="J19" si="28">J20+J37</f>
        <v>3417488.8</v>
      </c>
      <c r="K19" s="46"/>
      <c r="L19" s="46"/>
      <c r="M19" s="46"/>
      <c r="N19" s="46"/>
      <c r="O19" s="7">
        <f t="shared" ref="O19" si="29">O20+O37</f>
        <v>31910481.365517236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 t="shared" ref="C20:I20" si="30">C21+C25+C28</f>
        <v>3497385</v>
      </c>
      <c r="D20" s="40">
        <f t="shared" si="30"/>
        <v>3149949</v>
      </c>
      <c r="E20" s="40">
        <f t="shared" si="30"/>
        <v>3161575</v>
      </c>
      <c r="F20" s="7">
        <f t="shared" si="30"/>
        <v>2712535</v>
      </c>
      <c r="G20" s="7">
        <f t="shared" si="30"/>
        <v>2430135</v>
      </c>
      <c r="H20" s="7">
        <f t="shared" si="30"/>
        <v>2566550</v>
      </c>
      <c r="I20" s="7">
        <f t="shared" si="30"/>
        <v>2439455</v>
      </c>
      <c r="J20" s="7">
        <f t="shared" ref="J20" si="31">J21+J25+J28</f>
        <v>2508287</v>
      </c>
      <c r="K20" s="46"/>
      <c r="L20" s="46"/>
      <c r="M20" s="46"/>
      <c r="N20" s="46"/>
      <c r="O20" s="7">
        <f t="shared" ref="O20" si="32">O21+O25</f>
        <v>22457925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33">SUM(C22:C24)</f>
        <v>1313348</v>
      </c>
      <c r="D21" s="40">
        <f t="shared" si="33"/>
        <v>1157621</v>
      </c>
      <c r="E21" s="40">
        <f t="shared" ref="E21" si="34">SUM(E22:E24)</f>
        <v>1219832</v>
      </c>
      <c r="F21" s="7">
        <f t="shared" ref="F21:G21" si="35">SUM(F22:F24)</f>
        <v>983650</v>
      </c>
      <c r="G21" s="7">
        <f t="shared" si="35"/>
        <v>848312</v>
      </c>
      <c r="H21" s="7">
        <f t="shared" ref="H21:I21" si="36">SUM(H22:H24)</f>
        <v>909619</v>
      </c>
      <c r="I21" s="7">
        <f t="shared" si="36"/>
        <v>957101</v>
      </c>
      <c r="J21" s="7">
        <f t="shared" ref="J21" si="37">SUM(J22:J24)</f>
        <v>947456</v>
      </c>
      <c r="K21" s="46"/>
      <c r="L21" s="46"/>
      <c r="M21" s="46"/>
      <c r="N21" s="46"/>
      <c r="O21" s="7">
        <f t="shared" ref="O21" si="38">SUM(O22:O24)</f>
        <v>8336939</v>
      </c>
      <c r="Q21" s="8"/>
      <c r="R21" s="8"/>
    </row>
    <row r="22" spans="1:18" x14ac:dyDescent="0.25">
      <c r="A22" s="12"/>
      <c r="B22" s="10" t="s">
        <v>17</v>
      </c>
      <c r="C22" s="52">
        <f>[10]Лист1!$V$565+[2]январь!$C$71</f>
        <v>893926</v>
      </c>
      <c r="D22" s="52">
        <f>[3]январь!$C$71+[3]январь!$F$25</f>
        <v>763945</v>
      </c>
      <c r="E22" s="52">
        <f>[4]январь!$C$71+[4]январь!$F$25</f>
        <v>759815</v>
      </c>
      <c r="F22" s="52">
        <f>[5]апрель!$C$71+[5]апрель!$F$25</f>
        <v>546871</v>
      </c>
      <c r="G22" s="52">
        <f>[9]май!$C$71+[9]май!$F$25</f>
        <v>433330</v>
      </c>
      <c r="H22" s="55">
        <f>[7]июнь!$C$71+[7]июнь!$F$25</f>
        <v>401065</v>
      </c>
      <c r="I22" s="55">
        <f>[8]июль!$C$71+[8]июль!$F$25</f>
        <v>402650</v>
      </c>
      <c r="J22" s="55">
        <f>[12]август!$C$71+[12]август!$F$25</f>
        <v>386063</v>
      </c>
      <c r="K22" s="46"/>
      <c r="L22" s="46"/>
      <c r="M22" s="42"/>
      <c r="N22" s="49"/>
      <c r="O22" s="11">
        <f>SUM(C22:N22)</f>
        <v>4587665</v>
      </c>
      <c r="Q22" s="8"/>
      <c r="R22" s="8"/>
    </row>
    <row r="23" spans="1:18" x14ac:dyDescent="0.25">
      <c r="A23" s="12"/>
      <c r="B23" s="10" t="s">
        <v>18</v>
      </c>
      <c r="C23" s="52">
        <f>[10]Лист1!$V$566+[11]Лист1!$V$11</f>
        <v>419422</v>
      </c>
      <c r="D23" s="52">
        <f>[3]январь!$C$75+[3]январь!$G$25</f>
        <v>393676</v>
      </c>
      <c r="E23" s="52">
        <f>[4]январь!$C$75+[4]январь!$G$25</f>
        <v>460017</v>
      </c>
      <c r="F23" s="52">
        <f>[5]апрель!$C$75+[5]апрель!$G$25</f>
        <v>436779</v>
      </c>
      <c r="G23" s="52">
        <f>[9]май!$C$75+[9]май!$G$25</f>
        <v>414982</v>
      </c>
      <c r="H23" s="55">
        <f>[7]июнь!$C$75+[7]июнь!$G$25</f>
        <v>508554</v>
      </c>
      <c r="I23" s="55">
        <f>[8]июль!$C$75+[8]июль!$G$25</f>
        <v>554451</v>
      </c>
      <c r="J23" s="55">
        <f>[12]август!$C$75+[12]август!$G$25</f>
        <v>561393</v>
      </c>
      <c r="K23" s="46"/>
      <c r="L23" s="46"/>
      <c r="M23" s="40"/>
      <c r="N23" s="49"/>
      <c r="O23" s="11">
        <f>SUM(C23:N23)</f>
        <v>3749274</v>
      </c>
    </row>
    <row r="24" spans="1:18" x14ac:dyDescent="0.25">
      <c r="A24" s="12"/>
      <c r="B24" s="10" t="s">
        <v>46</v>
      </c>
      <c r="C24" s="38"/>
      <c r="D24" s="38"/>
      <c r="E24" s="38"/>
      <c r="F24" s="45"/>
      <c r="G24" s="45"/>
      <c r="H24" s="45"/>
      <c r="I24" s="45"/>
      <c r="J24" s="45"/>
      <c r="K24" s="48"/>
      <c r="L24" s="48"/>
      <c r="M24" s="38"/>
      <c r="N24" s="50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39">C26+C27</f>
        <v>2181600</v>
      </c>
      <c r="D25" s="7">
        <f t="shared" si="39"/>
        <v>1991267</v>
      </c>
      <c r="E25" s="7">
        <f t="shared" ref="E25" si="40">E26+E27</f>
        <v>1940081</v>
      </c>
      <c r="F25" s="7">
        <f t="shared" ref="F25:G25" si="41">F26+F27</f>
        <v>1728255</v>
      </c>
      <c r="G25" s="7">
        <f t="shared" si="41"/>
        <v>1581211</v>
      </c>
      <c r="H25" s="7">
        <f t="shared" ref="H25:I25" si="42">H26+H27</f>
        <v>1656404</v>
      </c>
      <c r="I25" s="7">
        <f t="shared" si="42"/>
        <v>1481907</v>
      </c>
      <c r="J25" s="7">
        <f t="shared" ref="J25" si="43">J26+J27</f>
        <v>1560261</v>
      </c>
      <c r="K25" s="46"/>
      <c r="L25" s="46"/>
      <c r="M25" s="46"/>
      <c r="N25" s="46"/>
      <c r="O25" s="7">
        <f>O26+O27</f>
        <v>14120986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44">C32+C35</f>
        <v>1058101</v>
      </c>
      <c r="D26" s="40">
        <f t="shared" si="44"/>
        <v>1081137</v>
      </c>
      <c r="E26" s="40">
        <f t="shared" ref="E26" si="45">E32+E35</f>
        <v>1050867</v>
      </c>
      <c r="F26" s="7">
        <f t="shared" ref="F26:G26" si="46">F32+F35</f>
        <v>945709</v>
      </c>
      <c r="G26" s="7">
        <f t="shared" si="46"/>
        <v>847998</v>
      </c>
      <c r="H26" s="7">
        <f t="shared" ref="H26:I26" si="47">H32+H35</f>
        <v>902046</v>
      </c>
      <c r="I26" s="7">
        <f t="shared" si="47"/>
        <v>809966</v>
      </c>
      <c r="J26" s="7">
        <f t="shared" ref="J26" si="48">J32+J35</f>
        <v>887021</v>
      </c>
      <c r="K26" s="46"/>
      <c r="L26" s="46"/>
      <c r="M26" s="46"/>
      <c r="N26" s="46"/>
      <c r="O26" s="7">
        <f>SUM(C26:N26)</f>
        <v>7582845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49">C33+C36</f>
        <v>1123499</v>
      </c>
      <c r="D27" s="7">
        <f t="shared" si="49"/>
        <v>910130</v>
      </c>
      <c r="E27" s="7">
        <f t="shared" ref="E27" si="50">E33+E36</f>
        <v>889214</v>
      </c>
      <c r="F27" s="7">
        <f t="shared" ref="F27:G27" si="51">F33+F36</f>
        <v>782546</v>
      </c>
      <c r="G27" s="7">
        <f t="shared" si="51"/>
        <v>733213</v>
      </c>
      <c r="H27" s="7">
        <f t="shared" ref="H27:I27" si="52">H33+H36</f>
        <v>754358</v>
      </c>
      <c r="I27" s="7">
        <f t="shared" si="52"/>
        <v>671941</v>
      </c>
      <c r="J27" s="7">
        <f t="shared" ref="J27" si="53">J33+J36</f>
        <v>673240</v>
      </c>
      <c r="K27" s="46"/>
      <c r="L27" s="46"/>
      <c r="M27" s="46"/>
      <c r="N27" s="46"/>
      <c r="O27" s="7">
        <f>SUM(C27:N27)</f>
        <v>6538141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54">SUM(C29:C30)</f>
        <v>2437</v>
      </c>
      <c r="D28" s="40">
        <f t="shared" si="54"/>
        <v>1061</v>
      </c>
      <c r="E28" s="40">
        <f t="shared" ref="E28" si="55">SUM(E29:E30)</f>
        <v>1662</v>
      </c>
      <c r="F28" s="7">
        <f t="shared" ref="F28:G28" si="56">SUM(F29:F30)</f>
        <v>630</v>
      </c>
      <c r="G28" s="7">
        <f t="shared" si="56"/>
        <v>612</v>
      </c>
      <c r="H28" s="7">
        <f t="shared" ref="H28:I28" si="57">SUM(H29:H30)</f>
        <v>527</v>
      </c>
      <c r="I28" s="7">
        <f t="shared" si="57"/>
        <v>447</v>
      </c>
      <c r="J28" s="7">
        <f t="shared" ref="J28" si="58">SUM(J29:J30)</f>
        <v>570</v>
      </c>
      <c r="K28" s="46"/>
      <c r="L28" s="46"/>
      <c r="M28" s="46"/>
      <c r="N28" s="46"/>
      <c r="O28" s="7">
        <f>SUM(O29:O30)</f>
        <v>7946</v>
      </c>
    </row>
    <row r="29" spans="1:18" x14ac:dyDescent="0.25">
      <c r="A29" s="3"/>
      <c r="B29" s="10" t="s">
        <v>17</v>
      </c>
      <c r="C29" s="40"/>
      <c r="D29" s="40"/>
      <c r="E29" s="40"/>
      <c r="F29" s="7"/>
      <c r="G29" s="7"/>
      <c r="H29" s="7"/>
      <c r="I29" s="7"/>
      <c r="J29" s="7"/>
      <c r="K29" s="46"/>
      <c r="L29" s="46"/>
      <c r="M29" s="46"/>
      <c r="N29" s="46"/>
      <c r="O29" s="7">
        <f>SUM(C29:N29)</f>
        <v>0</v>
      </c>
    </row>
    <row r="30" spans="1:18" x14ac:dyDescent="0.25">
      <c r="A30" s="3"/>
      <c r="B30" s="10" t="s">
        <v>18</v>
      </c>
      <c r="C30" s="52">
        <f>[10]Лист1!$V$561+[10]Лист1!$V$563</f>
        <v>2437</v>
      </c>
      <c r="D30" s="52">
        <f>[3]январь!$C$63+[3]январь!$C$62</f>
        <v>1061</v>
      </c>
      <c r="E30" s="52">
        <f>[4]январь!$C$63+[4]январь!$C$62</f>
        <v>1662</v>
      </c>
      <c r="F30" s="52">
        <f>[5]апрель!$C$63+[5]апрель!$C$62</f>
        <v>630</v>
      </c>
      <c r="G30" s="52">
        <f>[9]май!$C$63+[9]май!$C$62</f>
        <v>612</v>
      </c>
      <c r="H30" s="55">
        <f>[7]июнь!$C$63+[7]июнь!$C$62</f>
        <v>527</v>
      </c>
      <c r="I30" s="55">
        <f>[8]июль!$C$63+[8]июль!$C$62</f>
        <v>447</v>
      </c>
      <c r="J30" s="55">
        <f>[12]август!$C$63+[12]август!$C$62</f>
        <v>570</v>
      </c>
      <c r="K30" s="46"/>
      <c r="L30" s="46"/>
      <c r="M30" s="46"/>
      <c r="N30" s="46"/>
      <c r="O30" s="7">
        <f>SUM(C30:N30)</f>
        <v>7946</v>
      </c>
    </row>
    <row r="31" spans="1:18" ht="63" x14ac:dyDescent="0.25">
      <c r="A31" s="3" t="s">
        <v>41</v>
      </c>
      <c r="B31" s="13" t="s">
        <v>30</v>
      </c>
      <c r="C31" s="40">
        <f t="shared" ref="C31:D31" si="59">SUM(C32:C33)</f>
        <v>872214</v>
      </c>
      <c r="D31" s="40">
        <f t="shared" si="59"/>
        <v>921531</v>
      </c>
      <c r="E31" s="40">
        <f t="shared" ref="E31" si="60">SUM(E32:E33)</f>
        <v>921769</v>
      </c>
      <c r="F31" s="7">
        <f t="shared" ref="F31:G31" si="61">SUM(F32:F33)</f>
        <v>926085</v>
      </c>
      <c r="G31" s="7">
        <f t="shared" si="61"/>
        <v>925063</v>
      </c>
      <c r="H31" s="7">
        <f t="shared" ref="H31:I31" si="62">SUM(H32:H33)</f>
        <v>935920</v>
      </c>
      <c r="I31" s="7">
        <f t="shared" si="62"/>
        <v>937272</v>
      </c>
      <c r="J31" s="7">
        <f t="shared" ref="J31" si="63">SUM(J32:J33)</f>
        <v>933594</v>
      </c>
      <c r="K31" s="46"/>
      <c r="L31" s="46"/>
      <c r="M31" s="46"/>
      <c r="N31" s="46"/>
      <c r="O31" s="11">
        <f t="shared" ref="O31" si="64">SUM(O32:O33)</f>
        <v>7373448</v>
      </c>
      <c r="Q31" s="8"/>
      <c r="R31" s="8"/>
    </row>
    <row r="32" spans="1:18" x14ac:dyDescent="0.25">
      <c r="A32" s="3"/>
      <c r="B32" s="10" t="s">
        <v>17</v>
      </c>
      <c r="C32" s="52">
        <f>[10]Лист1!$V$555</f>
        <v>384639</v>
      </c>
      <c r="D32" s="52">
        <f>[3]январь!$F$35</f>
        <v>413504</v>
      </c>
      <c r="E32" s="52">
        <f>[4]январь!$F$35</f>
        <v>410536</v>
      </c>
      <c r="F32" s="52">
        <f>[5]апрель!$F$35</f>
        <v>420740</v>
      </c>
      <c r="G32" s="52">
        <f>[9]май!$F$35</f>
        <v>414233</v>
      </c>
      <c r="H32" s="55">
        <f>[7]июнь!$F$35</f>
        <v>427498</v>
      </c>
      <c r="I32" s="55">
        <f>[8]июль!$F$35</f>
        <v>422011</v>
      </c>
      <c r="J32" s="55">
        <f>[12]август!$F$35</f>
        <v>433121</v>
      </c>
      <c r="K32" s="46"/>
      <c r="L32" s="46"/>
      <c r="M32" s="40"/>
      <c r="N32" s="49"/>
      <c r="O32" s="11">
        <f>SUM(C32:N32)</f>
        <v>3326282</v>
      </c>
      <c r="Q32" s="8"/>
      <c r="R32" s="8"/>
    </row>
    <row r="33" spans="1:19" x14ac:dyDescent="0.25">
      <c r="A33" s="3"/>
      <c r="B33" s="10" t="s">
        <v>18</v>
      </c>
      <c r="C33" s="52">
        <f>[10]Лист1!$V$556</f>
        <v>487575</v>
      </c>
      <c r="D33" s="52">
        <f>[3]январь!$G$35</f>
        <v>508027</v>
      </c>
      <c r="E33" s="52">
        <f>[4]январь!$G$35</f>
        <v>511233</v>
      </c>
      <c r="F33" s="52">
        <f>[5]апрель!$G$35</f>
        <v>505345</v>
      </c>
      <c r="G33" s="52">
        <f>[9]май!$G$35</f>
        <v>510830</v>
      </c>
      <c r="H33" s="55">
        <f>[7]июнь!$G$35</f>
        <v>508422</v>
      </c>
      <c r="I33" s="55">
        <f>[8]июль!$G$35</f>
        <v>515261</v>
      </c>
      <c r="J33" s="55">
        <f>[12]август!$G$35</f>
        <v>500473</v>
      </c>
      <c r="K33" s="46"/>
      <c r="L33" s="46"/>
      <c r="M33" s="40"/>
      <c r="N33" s="49"/>
      <c r="O33" s="11">
        <f>SUM(C33:N33)</f>
        <v>4047166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65">SUM(C35:C36)</f>
        <v>1309386</v>
      </c>
      <c r="D34" s="40">
        <f t="shared" si="65"/>
        <v>1069736</v>
      </c>
      <c r="E34" s="40">
        <f t="shared" ref="E34" si="66">SUM(E35:E36)</f>
        <v>1018312</v>
      </c>
      <c r="F34" s="7">
        <f t="shared" ref="F34:G34" si="67">SUM(F35:F36)</f>
        <v>802170</v>
      </c>
      <c r="G34" s="7">
        <f t="shared" si="67"/>
        <v>656148</v>
      </c>
      <c r="H34" s="7">
        <f t="shared" ref="H34:I34" si="68">SUM(H35:H36)</f>
        <v>720484</v>
      </c>
      <c r="I34" s="7">
        <f t="shared" si="68"/>
        <v>544635</v>
      </c>
      <c r="J34" s="7">
        <f t="shared" ref="J34" si="69">SUM(J35:J36)</f>
        <v>626667</v>
      </c>
      <c r="K34" s="46"/>
      <c r="L34" s="46"/>
      <c r="M34" s="46"/>
      <c r="N34" s="46"/>
      <c r="O34" s="11">
        <f>SUM(O35:O36)</f>
        <v>6747538</v>
      </c>
      <c r="Q34" s="8"/>
      <c r="R34" s="8"/>
    </row>
    <row r="35" spans="1:19" x14ac:dyDescent="0.25">
      <c r="A35" s="3"/>
      <c r="B35" s="10" t="s">
        <v>17</v>
      </c>
      <c r="C35" s="52">
        <f>[10]Лист1!$V$558</f>
        <v>673462</v>
      </c>
      <c r="D35" s="52">
        <f>[3]январь!$F$36</f>
        <v>667633</v>
      </c>
      <c r="E35" s="52">
        <f>[4]январь!$F$36</f>
        <v>640331</v>
      </c>
      <c r="F35" s="52">
        <f>[5]апрель!$F$36</f>
        <v>524969</v>
      </c>
      <c r="G35" s="52">
        <f>[9]май!$F$36</f>
        <v>433765</v>
      </c>
      <c r="H35" s="55">
        <f>[7]июнь!$F$36</f>
        <v>474548</v>
      </c>
      <c r="I35" s="55">
        <f>[8]июль!$F$36</f>
        <v>387955</v>
      </c>
      <c r="J35" s="55">
        <f>[12]август!$F$36</f>
        <v>453900</v>
      </c>
      <c r="K35" s="46"/>
      <c r="L35" s="46"/>
      <c r="M35" s="40"/>
      <c r="N35" s="40"/>
      <c r="O35" s="11">
        <f>SUM(C35:N35)</f>
        <v>4256563</v>
      </c>
      <c r="Q35" s="8"/>
      <c r="R35" s="8"/>
    </row>
    <row r="36" spans="1:19" x14ac:dyDescent="0.25">
      <c r="A36" s="3"/>
      <c r="B36" s="10" t="s">
        <v>18</v>
      </c>
      <c r="C36" s="52">
        <f>[10]Лист1!$V$559</f>
        <v>635924</v>
      </c>
      <c r="D36" s="52">
        <f>[3]январь!$G$36</f>
        <v>402103</v>
      </c>
      <c r="E36" s="52">
        <f>[4]январь!$G$36</f>
        <v>377981</v>
      </c>
      <c r="F36" s="52">
        <f>[5]апрель!$G$36</f>
        <v>277201</v>
      </c>
      <c r="G36" s="52">
        <f>[9]май!$G$36</f>
        <v>222383</v>
      </c>
      <c r="H36" s="55">
        <f>[7]июнь!$G$36</f>
        <v>245936</v>
      </c>
      <c r="I36" s="55">
        <f>[8]июль!$G$36</f>
        <v>156680</v>
      </c>
      <c r="J36" s="55">
        <f>[12]август!$G$36</f>
        <v>172767</v>
      </c>
      <c r="K36" s="46"/>
      <c r="L36" s="46"/>
      <c r="M36" s="40"/>
      <c r="N36" s="40"/>
      <c r="O36" s="11">
        <f>SUM(C36:N36)</f>
        <v>2490975</v>
      </c>
      <c r="Q36" s="8"/>
      <c r="R36" s="8"/>
    </row>
    <row r="37" spans="1:19" x14ac:dyDescent="0.25">
      <c r="A37" s="5" t="s">
        <v>32</v>
      </c>
      <c r="B37" s="10" t="s">
        <v>33</v>
      </c>
      <c r="C37" s="52">
        <f>[2]январь!$C$66+[2]январь!$C$69</f>
        <v>1798624.5655172358</v>
      </c>
      <c r="D37" s="52">
        <f>[3]январь!$C$66+[3]январь!$C$69</f>
        <v>1523136.7999999986</v>
      </c>
      <c r="E37" s="52">
        <f>[4]январь!$C$66+[4]январь!$C$69</f>
        <v>1502606.600000001</v>
      </c>
      <c r="F37" s="52">
        <f>[5]апрель!$C$66+[5]апрель!$C$69</f>
        <v>1074002.3999999999</v>
      </c>
      <c r="G37" s="52">
        <f>[9]май!$C$66+[9]май!$C$69</f>
        <v>803195.39999999991</v>
      </c>
      <c r="H37" s="55">
        <f>[7]июнь!$C$66+[7]июнь!$C$69</f>
        <v>941062</v>
      </c>
      <c r="I37" s="55">
        <f>[8]июль!$C$66+[8]июль!$C$69</f>
        <v>900726.8</v>
      </c>
      <c r="J37" s="55">
        <f>[12]август!$C$66+[12]август!$C$69</f>
        <v>909201.7999999997</v>
      </c>
      <c r="K37" s="46"/>
      <c r="L37" s="46"/>
      <c r="M37" s="40"/>
      <c r="N37" s="49"/>
      <c r="O37" s="11">
        <f>SUM(C37:N37)</f>
        <v>9452556.3655172363</v>
      </c>
    </row>
    <row r="38" spans="1:19" ht="31.5" x14ac:dyDescent="0.25">
      <c r="A38" s="5"/>
      <c r="B38" s="6" t="s">
        <v>34</v>
      </c>
      <c r="C38" s="40">
        <f t="shared" ref="C38:D38" si="70">C6-C19</f>
        <v>269036.43448275886</v>
      </c>
      <c r="D38" s="40">
        <f t="shared" si="70"/>
        <v>176356.19999999646</v>
      </c>
      <c r="E38" s="40">
        <f t="shared" ref="E38" si="71">E6-E19</f>
        <v>251470.40000000782</v>
      </c>
      <c r="F38" s="7">
        <f t="shared" ref="F38:G38" si="72">F6-F19</f>
        <v>135192.60000000196</v>
      </c>
      <c r="G38" s="7">
        <f t="shared" si="72"/>
        <v>339559.60000000102</v>
      </c>
      <c r="H38" s="7">
        <f t="shared" ref="H38:I38" si="73">H6-H19</f>
        <v>75146</v>
      </c>
      <c r="I38" s="7">
        <f t="shared" si="73"/>
        <v>236974.19999998994</v>
      </c>
      <c r="J38" s="7">
        <f t="shared" ref="J38" si="74">J6-J19</f>
        <v>339533.2000000081</v>
      </c>
      <c r="K38" s="46"/>
      <c r="L38" s="46"/>
      <c r="M38" s="46"/>
      <c r="N38" s="46"/>
      <c r="O38" s="7">
        <f>O6-O19</f>
        <v>1048214.6344827637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75">C38/C5</f>
        <v>4.8343973164419331E-2</v>
      </c>
      <c r="D39" s="41">
        <f t="shared" si="75"/>
        <v>3.636628709034908E-2</v>
      </c>
      <c r="E39" s="41">
        <f t="shared" ref="E39" si="76">E38/E5</f>
        <v>5.1157079467791321E-2</v>
      </c>
      <c r="F39" s="37">
        <f t="shared" ref="F39:G39" si="77">F38/F5</f>
        <v>3.4472694448623921E-2</v>
      </c>
      <c r="G39" s="37">
        <f t="shared" si="77"/>
        <v>9.5037798532840626E-2</v>
      </c>
      <c r="H39" s="37">
        <f t="shared" ref="H39:I39" si="78">H38/H5</f>
        <v>2.0974344345892185E-2</v>
      </c>
      <c r="I39" s="37">
        <f t="shared" si="78"/>
        <v>6.6246537752334703E-2</v>
      </c>
      <c r="J39" s="37">
        <f t="shared" ref="J39" si="79">J38/J5</f>
        <v>9.0372960286100909E-2</v>
      </c>
      <c r="K39" s="47"/>
      <c r="L39" s="47"/>
      <c r="M39" s="47"/>
      <c r="N39" s="47"/>
      <c r="O39" s="16"/>
    </row>
    <row r="40" spans="1:19" x14ac:dyDescent="0.25">
      <c r="A40" s="17"/>
      <c r="B40" s="18"/>
      <c r="C40" s="53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2021-09-21T07:02:09Z</dcterms:modified>
</cp:coreProperties>
</file>