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3\12\на сайт\"/>
    </mc:Choice>
  </mc:AlternateContent>
  <xr:revisionPtr revIDLastSave="0" documentId="13_ncr:1_{8E216332-354A-4FFF-BA14-24F0670826DF}" xr6:coauthVersionLast="47" xr6:coauthVersionMax="47" xr10:uidLastSave="{00000000-0000-0000-0000-000000000000}"/>
  <bookViews>
    <workbookView xWindow="1695" yWindow="0" windowWidth="23685" windowHeight="1560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3 (ЭЭ)" sheetId="11" r:id="rId9"/>
    <sheet name="2023 (Р)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81029" iterateDelta="1E-4"/>
</workbook>
</file>

<file path=xl/calcChain.xml><?xml version="1.0" encoding="utf-8"?>
<calcChain xmlns="http://schemas.openxmlformats.org/spreadsheetml/2006/main">
  <c r="Q30" i="11" l="1"/>
  <c r="Q25" i="11"/>
  <c r="Q18" i="11"/>
  <c r="Q16" i="11"/>
  <c r="Q15" i="11"/>
  <c r="Q14" i="11"/>
  <c r="Q12" i="11"/>
  <c r="Q11" i="11"/>
  <c r="K43" i="11" l="1"/>
  <c r="K42" i="11"/>
  <c r="K37" i="11"/>
  <c r="K36" i="11"/>
  <c r="K34" i="11"/>
  <c r="K33" i="11"/>
  <c r="K31" i="11"/>
  <c r="K24" i="11"/>
  <c r="K23" i="11"/>
  <c r="K22" i="11"/>
  <c r="K17" i="11"/>
  <c r="K13" i="11"/>
  <c r="K10" i="11"/>
  <c r="K38" i="11" l="1"/>
  <c r="K35" i="11"/>
  <c r="K28" i="11"/>
  <c r="K32" i="11"/>
  <c r="K29" i="11"/>
  <c r="K27" i="11"/>
  <c r="K21" i="11"/>
  <c r="K8" i="11"/>
  <c r="K15" i="11"/>
  <c r="K12" i="11"/>
  <c r="K7" i="11"/>
  <c r="K9" i="11"/>
  <c r="O43" i="11"/>
  <c r="O42" i="11"/>
  <c r="O37" i="11"/>
  <c r="O36" i="11"/>
  <c r="O34" i="11"/>
  <c r="O33" i="11"/>
  <c r="O31" i="11"/>
  <c r="O24" i="11"/>
  <c r="O23" i="11"/>
  <c r="O22" i="11"/>
  <c r="O8" i="11"/>
  <c r="O7" i="11"/>
  <c r="O6" i="11"/>
  <c r="O5" i="11"/>
  <c r="O17" i="11"/>
  <c r="O13" i="11"/>
  <c r="O10" i="11"/>
  <c r="O38" i="11"/>
  <c r="O35" i="11"/>
  <c r="O28" i="11"/>
  <c r="O26" i="11" s="1"/>
  <c r="O29" i="11"/>
  <c r="O27" i="11"/>
  <c r="O21" i="11"/>
  <c r="O15" i="11"/>
  <c r="O12" i="11"/>
  <c r="O9" i="11"/>
  <c r="N43" i="11"/>
  <c r="N38" i="11" s="1"/>
  <c r="N42" i="11"/>
  <c r="N37" i="11"/>
  <c r="N36" i="11"/>
  <c r="N35" i="11" s="1"/>
  <c r="N34" i="11"/>
  <c r="N28" i="11" s="1"/>
  <c r="N33" i="11"/>
  <c r="N31" i="11"/>
  <c r="N29" i="11" s="1"/>
  <c r="N24" i="11"/>
  <c r="N23" i="11"/>
  <c r="N22" i="11"/>
  <c r="N17" i="11"/>
  <c r="N13" i="11"/>
  <c r="N7" i="11" s="1"/>
  <c r="N10" i="11"/>
  <c r="N27" i="11"/>
  <c r="N21" i="11"/>
  <c r="N15" i="11"/>
  <c r="N12" i="11"/>
  <c r="N9" i="11"/>
  <c r="N8" i="11"/>
  <c r="K26" i="11" l="1"/>
  <c r="K20" i="11" s="1"/>
  <c r="K19" i="11" s="1"/>
  <c r="K6" i="11"/>
  <c r="O20" i="11"/>
  <c r="O19" i="11" s="1"/>
  <c r="O39" i="11" s="1"/>
  <c r="O32" i="11"/>
  <c r="N26" i="11"/>
  <c r="N20" i="11" s="1"/>
  <c r="N19" i="11" s="1"/>
  <c r="N39" i="11" s="1"/>
  <c r="N6" i="11"/>
  <c r="N5" i="11"/>
  <c r="N32" i="11"/>
  <c r="K39" i="11" l="1"/>
  <c r="K40" i="11" s="1"/>
  <c r="K5" i="11"/>
  <c r="O40" i="11"/>
  <c r="N40" i="11"/>
  <c r="M43" i="11" l="1"/>
  <c r="M42" i="11"/>
  <c r="M37" i="11"/>
  <c r="M36" i="11"/>
  <c r="M34" i="11"/>
  <c r="M33" i="11"/>
  <c r="M31" i="11"/>
  <c r="M24" i="11"/>
  <c r="M23" i="11"/>
  <c r="M22" i="11"/>
  <c r="M17" i="11"/>
  <c r="M13" i="11"/>
  <c r="M10" i="11"/>
  <c r="M15" i="10" l="1"/>
  <c r="M12" i="10"/>
  <c r="N43" i="10"/>
  <c r="N42" i="10"/>
  <c r="N37" i="10"/>
  <c r="N36" i="10"/>
  <c r="N34" i="10"/>
  <c r="N28" i="10" s="1"/>
  <c r="N33" i="10"/>
  <c r="N32" i="10" s="1"/>
  <c r="N31" i="10"/>
  <c r="N29" i="10" s="1"/>
  <c r="N24" i="10"/>
  <c r="N23" i="10"/>
  <c r="N22" i="10"/>
  <c r="N17" i="10"/>
  <c r="N8" i="10" s="1"/>
  <c r="N15" i="10"/>
  <c r="N13" i="10"/>
  <c r="N12" i="10"/>
  <c r="N10" i="10"/>
  <c r="N9" i="10" s="1"/>
  <c r="O43" i="10"/>
  <c r="O42" i="10"/>
  <c r="O37" i="10"/>
  <c r="O36" i="10"/>
  <c r="O34" i="10"/>
  <c r="O33" i="10"/>
  <c r="O31" i="10"/>
  <c r="O29" i="10" s="1"/>
  <c r="O24" i="10"/>
  <c r="O23" i="10"/>
  <c r="O22" i="10"/>
  <c r="O17" i="10"/>
  <c r="O8" i="10" s="1"/>
  <c r="O15" i="10"/>
  <c r="O13" i="10"/>
  <c r="O12" i="10"/>
  <c r="O10" i="10"/>
  <c r="L15" i="10"/>
  <c r="L12" i="10"/>
  <c r="M43" i="10"/>
  <c r="M42" i="10"/>
  <c r="M37" i="10"/>
  <c r="M34" i="10"/>
  <c r="M33" i="10"/>
  <c r="M29" i="11"/>
  <c r="M24" i="10"/>
  <c r="M23" i="10"/>
  <c r="M22" i="10"/>
  <c r="M17" i="10"/>
  <c r="M8" i="10" s="1"/>
  <c r="M15" i="11"/>
  <c r="M13" i="10"/>
  <c r="M12" i="11"/>
  <c r="M9" i="11"/>
  <c r="O38" i="10" l="1"/>
  <c r="O35" i="10"/>
  <c r="O32" i="10"/>
  <c r="O21" i="10"/>
  <c r="O7" i="10"/>
  <c r="O6" i="10" s="1"/>
  <c r="O28" i="10"/>
  <c r="O27" i="10"/>
  <c r="O9" i="10"/>
  <c r="N38" i="10"/>
  <c r="N27" i="10"/>
  <c r="N21" i="10"/>
  <c r="N35" i="10"/>
  <c r="N7" i="10"/>
  <c r="N6" i="10" s="1"/>
  <c r="N5" i="10" s="1"/>
  <c r="N26" i="10"/>
  <c r="M28" i="10"/>
  <c r="M31" i="10"/>
  <c r="M29" i="10" s="1"/>
  <c r="M35" i="11"/>
  <c r="M38" i="10"/>
  <c r="M32" i="10"/>
  <c r="M21" i="10"/>
  <c r="M28" i="11"/>
  <c r="M21" i="11"/>
  <c r="M36" i="10"/>
  <c r="M35" i="10" s="1"/>
  <c r="M7" i="11"/>
  <c r="M8" i="11"/>
  <c r="M10" i="10"/>
  <c r="M32" i="11"/>
  <c r="M38" i="11"/>
  <c r="N20" i="10"/>
  <c r="N19" i="10" s="1"/>
  <c r="O5" i="10"/>
  <c r="M27" i="11"/>
  <c r="L43" i="11"/>
  <c r="L43" i="10" s="1"/>
  <c r="L42" i="11"/>
  <c r="L42" i="10" s="1"/>
  <c r="L38" i="10" s="1"/>
  <c r="L37" i="11"/>
  <c r="L37" i="10" s="1"/>
  <c r="L36" i="11"/>
  <c r="L36" i="10" s="1"/>
  <c r="L34" i="11"/>
  <c r="L34" i="10" s="1"/>
  <c r="L28" i="10" s="1"/>
  <c r="L33" i="11"/>
  <c r="L33" i="10" s="1"/>
  <c r="L27" i="10" s="1"/>
  <c r="L31" i="11"/>
  <c r="L31" i="10" s="1"/>
  <c r="L29" i="10" s="1"/>
  <c r="L24" i="11"/>
  <c r="L24" i="10" s="1"/>
  <c r="L23" i="11"/>
  <c r="L23" i="10" s="1"/>
  <c r="L22" i="11"/>
  <c r="L22" i="10" s="1"/>
  <c r="L21" i="10" s="1"/>
  <c r="L17" i="11"/>
  <c r="L17" i="10" s="1"/>
  <c r="L8" i="10" s="1"/>
  <c r="L13" i="11"/>
  <c r="L13" i="10" s="1"/>
  <c r="L10" i="11"/>
  <c r="L10" i="10" s="1"/>
  <c r="L7" i="10" l="1"/>
  <c r="L6" i="10" s="1"/>
  <c r="L5" i="10" s="1"/>
  <c r="L9" i="10"/>
  <c r="L26" i="10"/>
  <c r="L20" i="10" s="1"/>
  <c r="L19" i="10" s="1"/>
  <c r="L39" i="10" s="1"/>
  <c r="L40" i="10" s="1"/>
  <c r="L35" i="10"/>
  <c r="L32" i="10"/>
  <c r="O26" i="10"/>
  <c r="O20" i="10" s="1"/>
  <c r="O19" i="10" s="1"/>
  <c r="O39" i="10" s="1"/>
  <c r="O40" i="10" s="1"/>
  <c r="N39" i="10"/>
  <c r="N40" i="10" s="1"/>
  <c r="M26" i="11"/>
  <c r="M20" i="11"/>
  <c r="M19" i="11" s="1"/>
  <c r="M7" i="10"/>
  <c r="M6" i="10" s="1"/>
  <c r="M5" i="10" s="1"/>
  <c r="M9" i="10"/>
  <c r="M27" i="10"/>
  <c r="M26" i="10" s="1"/>
  <c r="M20" i="10" s="1"/>
  <c r="M19" i="10" s="1"/>
  <c r="M39" i="10" s="1"/>
  <c r="M40" i="10" s="1"/>
  <c r="M6" i="11"/>
  <c r="M5" i="11" s="1"/>
  <c r="M39" i="11" l="1"/>
  <c r="M40" i="11" s="1"/>
  <c r="L38" i="11" l="1"/>
  <c r="L35" i="11"/>
  <c r="L28" i="11"/>
  <c r="L32" i="11"/>
  <c r="L29" i="11"/>
  <c r="L21" i="11"/>
  <c r="L15" i="11"/>
  <c r="L12" i="11"/>
  <c r="L7" i="11"/>
  <c r="L9" i="11"/>
  <c r="L8" i="11"/>
  <c r="K15" i="10"/>
  <c r="K12" i="10"/>
  <c r="K34" i="10"/>
  <c r="L6" i="11" l="1"/>
  <c r="L5" i="11"/>
  <c r="L27" i="11"/>
  <c r="L26" i="11" s="1"/>
  <c r="L20" i="11" s="1"/>
  <c r="L19" i="11" s="1"/>
  <c r="L39" i="11" s="1"/>
  <c r="J15" i="10"/>
  <c r="J12" i="10"/>
  <c r="K43" i="10"/>
  <c r="K42" i="10"/>
  <c r="K37" i="10"/>
  <c r="K28" i="10" s="1"/>
  <c r="K36" i="10"/>
  <c r="K33" i="10"/>
  <c r="K24" i="10"/>
  <c r="K23" i="10"/>
  <c r="K22" i="10"/>
  <c r="K13" i="10"/>
  <c r="K10" i="10"/>
  <c r="K35" i="10" l="1"/>
  <c r="K21" i="10"/>
  <c r="K38" i="10"/>
  <c r="K7" i="10"/>
  <c r="K9" i="10"/>
  <c r="K27" i="10"/>
  <c r="K26" i="10" s="1"/>
  <c r="K32" i="10"/>
  <c r="K17" i="10"/>
  <c r="K8" i="10" s="1"/>
  <c r="K31" i="10"/>
  <c r="K29" i="10" s="1"/>
  <c r="L40" i="11"/>
  <c r="K20" i="10" l="1"/>
  <c r="K19" i="10" s="1"/>
  <c r="K6" i="10"/>
  <c r="K39" i="10" l="1"/>
  <c r="K5" i="10"/>
  <c r="J24" i="11"/>
  <c r="J24" i="10" s="1"/>
  <c r="J43" i="11"/>
  <c r="J43" i="10" s="1"/>
  <c r="J42" i="11"/>
  <c r="J42" i="10" s="1"/>
  <c r="J37" i="11"/>
  <c r="J37" i="10" s="1"/>
  <c r="J36" i="11"/>
  <c r="J36" i="10" s="1"/>
  <c r="J34" i="11"/>
  <c r="J34" i="10" s="1"/>
  <c r="J28" i="10" s="1"/>
  <c r="J33" i="11"/>
  <c r="J33" i="10" s="1"/>
  <c r="J31" i="11"/>
  <c r="J31" i="10" s="1"/>
  <c r="J29" i="10" s="1"/>
  <c r="J23" i="11"/>
  <c r="J23" i="10" s="1"/>
  <c r="J22" i="11"/>
  <c r="J22" i="10" s="1"/>
  <c r="J17" i="11"/>
  <c r="J17" i="10" s="1"/>
  <c r="J8" i="10" s="1"/>
  <c r="J13" i="11"/>
  <c r="J13" i="10" s="1"/>
  <c r="J10" i="11"/>
  <c r="J10" i="10" s="1"/>
  <c r="J21" i="10" l="1"/>
  <c r="J9" i="10"/>
  <c r="J7" i="10"/>
  <c r="J6" i="10" s="1"/>
  <c r="J5" i="10" s="1"/>
  <c r="J35" i="10"/>
  <c r="J32" i="10"/>
  <c r="J27" i="10"/>
  <c r="J26" i="10" s="1"/>
  <c r="J20" i="10" s="1"/>
  <c r="J38" i="10"/>
  <c r="K40" i="10"/>
  <c r="J38" i="11"/>
  <c r="J35" i="11"/>
  <c r="J28" i="11"/>
  <c r="J32" i="11"/>
  <c r="J29" i="11"/>
  <c r="J27" i="11"/>
  <c r="J21" i="11"/>
  <c r="J15" i="11"/>
  <c r="J12" i="11"/>
  <c r="J7" i="11"/>
  <c r="J9" i="11"/>
  <c r="J8" i="11"/>
  <c r="H10" i="10"/>
  <c r="H7" i="10" s="1"/>
  <c r="H6" i="10" s="1"/>
  <c r="H43" i="10"/>
  <c r="H42" i="10"/>
  <c r="H38" i="10"/>
  <c r="H37" i="10"/>
  <c r="H36" i="10"/>
  <c r="H35" i="10"/>
  <c r="H34" i="10"/>
  <c r="H28" i="10" s="1"/>
  <c r="H26" i="10" s="1"/>
  <c r="H33" i="10"/>
  <c r="H32" i="10"/>
  <c r="H31" i="10"/>
  <c r="H29" i="10" s="1"/>
  <c r="H27" i="10"/>
  <c r="H24" i="10"/>
  <c r="H23" i="10"/>
  <c r="H22" i="10"/>
  <c r="H21" i="10"/>
  <c r="H20" i="10" s="1"/>
  <c r="H19" i="10" s="1"/>
  <c r="H17" i="10"/>
  <c r="H15" i="10"/>
  <c r="H13" i="10"/>
  <c r="H12" i="10"/>
  <c r="H9" i="10"/>
  <c r="H8" i="10"/>
  <c r="F43" i="11"/>
  <c r="F42" i="11"/>
  <c r="F37" i="11"/>
  <c r="F36" i="11"/>
  <c r="F34" i="11"/>
  <c r="F33" i="11"/>
  <c r="F31" i="11"/>
  <c r="F24" i="11"/>
  <c r="F23" i="11"/>
  <c r="F22" i="11"/>
  <c r="F17" i="11"/>
  <c r="F13" i="11"/>
  <c r="F10" i="11"/>
  <c r="E43" i="11"/>
  <c r="E42" i="11"/>
  <c r="E37" i="11"/>
  <c r="E36" i="11"/>
  <c r="E34" i="11"/>
  <c r="E33" i="11"/>
  <c r="E31" i="11"/>
  <c r="E24" i="11"/>
  <c r="E23" i="11"/>
  <c r="E22" i="11"/>
  <c r="E17" i="11"/>
  <c r="E13" i="11"/>
  <c r="E10" i="11"/>
  <c r="D43" i="11"/>
  <c r="D42" i="11"/>
  <c r="D37" i="11"/>
  <c r="D36" i="11"/>
  <c r="D34" i="11"/>
  <c r="D33" i="11"/>
  <c r="D31" i="11"/>
  <c r="D24" i="11"/>
  <c r="D23" i="11"/>
  <c r="D22" i="11"/>
  <c r="D17" i="11"/>
  <c r="D13" i="11"/>
  <c r="D10" i="11"/>
  <c r="J19" i="10" l="1"/>
  <c r="J39" i="10" s="1"/>
  <c r="J40" i="10" s="1"/>
  <c r="J26" i="11"/>
  <c r="J20" i="11" s="1"/>
  <c r="J19" i="11" s="1"/>
  <c r="J6" i="11"/>
  <c r="J5" i="11" s="1"/>
  <c r="H39" i="10"/>
  <c r="H40" i="10" s="1"/>
  <c r="H5" i="10"/>
  <c r="B35" i="10"/>
  <c r="B32" i="10"/>
  <c r="C43" i="11"/>
  <c r="C42" i="11"/>
  <c r="C37" i="11"/>
  <c r="C36" i="11"/>
  <c r="B35" i="11"/>
  <c r="C34" i="11"/>
  <c r="C33" i="11"/>
  <c r="B32" i="11"/>
  <c r="C31" i="11"/>
  <c r="C24" i="11"/>
  <c r="C23" i="11"/>
  <c r="C22" i="11"/>
  <c r="C17" i="11"/>
  <c r="C13" i="11"/>
  <c r="C10" i="11"/>
  <c r="H43" i="11"/>
  <c r="H42" i="11"/>
  <c r="H37" i="11"/>
  <c r="H36" i="11"/>
  <c r="H34" i="11"/>
  <c r="H33" i="11"/>
  <c r="H31" i="11"/>
  <c r="H24" i="11"/>
  <c r="H23" i="11"/>
  <c r="H22" i="11"/>
  <c r="H17" i="11"/>
  <c r="H13" i="11"/>
  <c r="H10" i="11"/>
  <c r="G10" i="11"/>
  <c r="J39" i="11" l="1"/>
  <c r="J40" i="11" s="1"/>
  <c r="H38" i="11"/>
  <c r="H35" i="11"/>
  <c r="H28" i="11"/>
  <c r="H32" i="11"/>
  <c r="H29" i="11"/>
  <c r="H27" i="11"/>
  <c r="I22" i="11"/>
  <c r="H21" i="11"/>
  <c r="H8" i="11"/>
  <c r="H15" i="11"/>
  <c r="H12" i="11"/>
  <c r="I10" i="11"/>
  <c r="H9" i="11"/>
  <c r="G43" i="11"/>
  <c r="G42" i="11"/>
  <c r="G37" i="11"/>
  <c r="I37" i="11" s="1"/>
  <c r="G36" i="11"/>
  <c r="G35" i="11" s="1"/>
  <c r="G34" i="11"/>
  <c r="G33" i="11"/>
  <c r="G31" i="11"/>
  <c r="G31" i="10" s="1"/>
  <c r="G24" i="11"/>
  <c r="G24" i="10" s="1"/>
  <c r="G23" i="11"/>
  <c r="G22" i="11"/>
  <c r="G17" i="11"/>
  <c r="I17" i="11" s="1"/>
  <c r="G13" i="11"/>
  <c r="G13" i="10" s="1"/>
  <c r="Q15" i="10"/>
  <c r="Q12" i="10"/>
  <c r="P43" i="10"/>
  <c r="P42" i="10"/>
  <c r="P37" i="10"/>
  <c r="P36" i="10"/>
  <c r="P34" i="10"/>
  <c r="P33" i="10"/>
  <c r="P31" i="10"/>
  <c r="P29" i="10" s="1"/>
  <c r="P24" i="10"/>
  <c r="P23" i="10"/>
  <c r="P22" i="10"/>
  <c r="P17" i="10"/>
  <c r="P8" i="10" s="1"/>
  <c r="P15" i="10"/>
  <c r="P13" i="10"/>
  <c r="P12" i="10"/>
  <c r="P10" i="10"/>
  <c r="I15" i="10"/>
  <c r="I12" i="10"/>
  <c r="G43" i="10"/>
  <c r="G42" i="10"/>
  <c r="G38" i="10" s="1"/>
  <c r="G37" i="10"/>
  <c r="G36" i="10"/>
  <c r="G35" i="10" s="1"/>
  <c r="G34" i="10"/>
  <c r="G33" i="10"/>
  <c r="G27" i="10" s="1"/>
  <c r="G32" i="10"/>
  <c r="G23" i="10"/>
  <c r="G22" i="10"/>
  <c r="G17" i="10"/>
  <c r="G8" i="10" s="1"/>
  <c r="G15" i="10"/>
  <c r="G12" i="10"/>
  <c r="G10" i="10"/>
  <c r="G9" i="10"/>
  <c r="P10" i="11"/>
  <c r="P43" i="11"/>
  <c r="P42" i="11"/>
  <c r="P37" i="11"/>
  <c r="Q37" i="11" s="1"/>
  <c r="P36" i="11"/>
  <c r="Q36" i="11" s="1"/>
  <c r="P34" i="11"/>
  <c r="Q34" i="11" s="1"/>
  <c r="P33" i="11"/>
  <c r="Q33" i="11" s="1"/>
  <c r="P31" i="11"/>
  <c r="P24" i="11"/>
  <c r="Q24" i="11" s="1"/>
  <c r="P23" i="11"/>
  <c r="Q23" i="11" s="1"/>
  <c r="P22" i="11"/>
  <c r="Q22" i="11" s="1"/>
  <c r="P17" i="11"/>
  <c r="P15" i="11"/>
  <c r="P13" i="11"/>
  <c r="Q13" i="11" s="1"/>
  <c r="P12" i="11"/>
  <c r="I43" i="11"/>
  <c r="I42" i="11"/>
  <c r="I34" i="11"/>
  <c r="I33" i="11"/>
  <c r="I23" i="11"/>
  <c r="I15" i="11"/>
  <c r="I12" i="11"/>
  <c r="G38" i="11"/>
  <c r="G32" i="11"/>
  <c r="G8" i="11"/>
  <c r="G15" i="11"/>
  <c r="G12" i="11"/>
  <c r="P9" i="11" l="1"/>
  <c r="Q9" i="11" s="1"/>
  <c r="P7" i="11"/>
  <c r="Q7" i="11" s="1"/>
  <c r="Q10" i="11"/>
  <c r="P29" i="11"/>
  <c r="Q29" i="11" s="1"/>
  <c r="Q31" i="11"/>
  <c r="Q17" i="11"/>
  <c r="P8" i="11"/>
  <c r="Q8" i="11" s="1"/>
  <c r="P7" i="10"/>
  <c r="P6" i="10" s="1"/>
  <c r="P5" i="10" s="1"/>
  <c r="P38" i="10"/>
  <c r="P32" i="10"/>
  <c r="P35" i="10"/>
  <c r="P21" i="10"/>
  <c r="P27" i="10"/>
  <c r="P28" i="10"/>
  <c r="P9" i="10"/>
  <c r="P38" i="11"/>
  <c r="Q38" i="11" s="1"/>
  <c r="P32" i="11"/>
  <c r="Q32" i="11" s="1"/>
  <c r="Q43" i="11"/>
  <c r="P35" i="11"/>
  <c r="Q35" i="11" s="1"/>
  <c r="P28" i="11"/>
  <c r="Q28" i="11" s="1"/>
  <c r="P27" i="11"/>
  <c r="Q27" i="11" s="1"/>
  <c r="P21" i="11"/>
  <c r="Q21" i="11" s="1"/>
  <c r="P6" i="11"/>
  <c r="Q42" i="11"/>
  <c r="H26" i="11"/>
  <c r="H20" i="11" s="1"/>
  <c r="H19" i="11" s="1"/>
  <c r="H7" i="11"/>
  <c r="H6" i="11" s="1"/>
  <c r="I28" i="11"/>
  <c r="G29" i="10"/>
  <c r="G21" i="10"/>
  <c r="G7" i="10"/>
  <c r="G6" i="10" s="1"/>
  <c r="G5" i="10" s="1"/>
  <c r="I24" i="11"/>
  <c r="I36" i="11"/>
  <c r="G28" i="10"/>
  <c r="G26" i="10" s="1"/>
  <c r="I13" i="11"/>
  <c r="I31" i="11"/>
  <c r="G29" i="11"/>
  <c r="G20" i="10"/>
  <c r="G19" i="10" s="1"/>
  <c r="I38" i="11"/>
  <c r="I32" i="11"/>
  <c r="I8" i="11"/>
  <c r="I9" i="11"/>
  <c r="G7" i="11"/>
  <c r="G6" i="11" s="1"/>
  <c r="G5" i="11" s="1"/>
  <c r="G21" i="11"/>
  <c r="G27" i="11"/>
  <c r="G28" i="11"/>
  <c r="G9" i="11"/>
  <c r="P5" i="11" l="1"/>
  <c r="Q5" i="11" s="1"/>
  <c r="Q6" i="11"/>
  <c r="P26" i="10"/>
  <c r="P20" i="10" s="1"/>
  <c r="P19" i="10" s="1"/>
  <c r="P39" i="10" s="1"/>
  <c r="P40" i="10" s="1"/>
  <c r="P26" i="11"/>
  <c r="I35" i="11"/>
  <c r="I27" i="11"/>
  <c r="I26" i="11" s="1"/>
  <c r="I7" i="11"/>
  <c r="I6" i="11" s="1"/>
  <c r="I5" i="11" s="1"/>
  <c r="G39" i="10"/>
  <c r="G40" i="10" s="1"/>
  <c r="H5" i="11"/>
  <c r="H39" i="11"/>
  <c r="I29" i="11"/>
  <c r="I21" i="11"/>
  <c r="G26" i="11"/>
  <c r="G20" i="11"/>
  <c r="G19" i="11" s="1"/>
  <c r="G39" i="11" s="1"/>
  <c r="G40" i="11" s="1"/>
  <c r="P20" i="11" l="1"/>
  <c r="Q26" i="11"/>
  <c r="H40" i="11"/>
  <c r="I20" i="11"/>
  <c r="I19" i="11" s="1"/>
  <c r="I39" i="11" s="1"/>
  <c r="I40" i="11" s="1"/>
  <c r="F15" i="10"/>
  <c r="F12" i="10"/>
  <c r="F29" i="11"/>
  <c r="F8" i="11"/>
  <c r="F15" i="11"/>
  <c r="F12" i="11"/>
  <c r="P19" i="11" l="1"/>
  <c r="Q20" i="11"/>
  <c r="F35" i="11"/>
  <c r="F7" i="11"/>
  <c r="F6" i="11" s="1"/>
  <c r="F5" i="11" s="1"/>
  <c r="F21" i="11"/>
  <c r="F28" i="11"/>
  <c r="F38" i="11"/>
  <c r="F27" i="11"/>
  <c r="F26" i="11"/>
  <c r="F9" i="11"/>
  <c r="F32" i="11"/>
  <c r="P39" i="11" l="1"/>
  <c r="Q19" i="11"/>
  <c r="F20" i="11"/>
  <c r="F19" i="11" s="1"/>
  <c r="F39" i="11" s="1"/>
  <c r="F40" i="11" s="1"/>
  <c r="P40" i="11" l="1"/>
  <c r="Q39" i="11"/>
  <c r="Q40" i="11" s="1"/>
  <c r="E15" i="10"/>
  <c r="E12" i="10"/>
  <c r="E38" i="11"/>
  <c r="E32" i="11"/>
  <c r="E8" i="11"/>
  <c r="E27" i="11"/>
  <c r="E29" i="11"/>
  <c r="E15" i="11"/>
  <c r="E12" i="11"/>
  <c r="E9" i="11"/>
  <c r="E35" i="11" l="1"/>
  <c r="E21" i="11"/>
  <c r="E28" i="11"/>
  <c r="E26" i="11" s="1"/>
  <c r="E20" i="11" s="1"/>
  <c r="E19" i="11" s="1"/>
  <c r="E7" i="11"/>
  <c r="E6" i="11" s="1"/>
  <c r="E5" i="11" s="1"/>
  <c r="E39" i="11" l="1"/>
  <c r="E40" i="11" s="1"/>
  <c r="D15" i="10" l="1"/>
  <c r="D12" i="10"/>
  <c r="D35" i="11"/>
  <c r="D8" i="11"/>
  <c r="D15" i="11"/>
  <c r="D12" i="11"/>
  <c r="D7" i="11" l="1"/>
  <c r="D29" i="11"/>
  <c r="D21" i="11"/>
  <c r="D9" i="11"/>
  <c r="D38" i="11"/>
  <c r="D28" i="11"/>
  <c r="D27" i="11"/>
  <c r="D26" i="11" s="1"/>
  <c r="D20" i="11" s="1"/>
  <c r="D19" i="11" s="1"/>
  <c r="D32" i="11"/>
  <c r="D6" i="11"/>
  <c r="D5" i="11" s="1"/>
  <c r="D39" i="11" l="1"/>
  <c r="D40" i="11" s="1"/>
  <c r="O3" i="10" l="1"/>
  <c r="N3" i="10"/>
  <c r="M3" i="10"/>
  <c r="L3" i="10"/>
  <c r="K3" i="10"/>
  <c r="J3" i="10"/>
  <c r="H3" i="10"/>
  <c r="G3" i="10"/>
  <c r="F3" i="10"/>
  <c r="E3" i="10"/>
  <c r="D3" i="10"/>
  <c r="C3" i="10"/>
  <c r="E37" i="10" l="1"/>
  <c r="E34" i="10"/>
  <c r="E28" i="10" s="1"/>
  <c r="E13" i="10"/>
  <c r="E22" i="10"/>
  <c r="E43" i="10"/>
  <c r="E42" i="10"/>
  <c r="E38" i="10" s="1"/>
  <c r="E24" i="10"/>
  <c r="E10" i="10"/>
  <c r="E31" i="10"/>
  <c r="E29" i="10" s="1"/>
  <c r="E23" i="10"/>
  <c r="E17" i="10"/>
  <c r="E8" i="10" s="1"/>
  <c r="E33" i="10"/>
  <c r="E36" i="10"/>
  <c r="E35" i="10" s="1"/>
  <c r="F23" i="10"/>
  <c r="F10" i="10"/>
  <c r="F24" i="10"/>
  <c r="F31" i="10"/>
  <c r="F29" i="10" s="1"/>
  <c r="F34" i="10"/>
  <c r="F33" i="10"/>
  <c r="F22" i="10"/>
  <c r="F43" i="10"/>
  <c r="F37" i="10"/>
  <c r="F17" i="10"/>
  <c r="F8" i="10" s="1"/>
  <c r="F42" i="10"/>
  <c r="F13" i="10"/>
  <c r="F36" i="10"/>
  <c r="F35" i="10" s="1"/>
  <c r="D37" i="10"/>
  <c r="D36" i="10"/>
  <c r="D33" i="10"/>
  <c r="D34" i="10"/>
  <c r="D22" i="10"/>
  <c r="D42" i="10"/>
  <c r="D43" i="10"/>
  <c r="D17" i="10"/>
  <c r="D8" i="10" s="1"/>
  <c r="D10" i="10"/>
  <c r="D13" i="10"/>
  <c r="D31" i="10"/>
  <c r="D29" i="10" s="1"/>
  <c r="D23" i="10"/>
  <c r="D24" i="10"/>
  <c r="D7" i="10" l="1"/>
  <c r="D6" i="10" s="1"/>
  <c r="D9" i="10"/>
  <c r="D21" i="10"/>
  <c r="F32" i="10"/>
  <c r="F27" i="10"/>
  <c r="F9" i="10"/>
  <c r="F7" i="10"/>
  <c r="F6" i="10" s="1"/>
  <c r="F5" i="10" s="1"/>
  <c r="D28" i="10"/>
  <c r="F28" i="10"/>
  <c r="D27" i="10"/>
  <c r="D32" i="10"/>
  <c r="D38" i="10"/>
  <c r="D35" i="10"/>
  <c r="F38" i="10"/>
  <c r="F21" i="10"/>
  <c r="E32" i="10"/>
  <c r="E27" i="10"/>
  <c r="E26" i="10" s="1"/>
  <c r="E7" i="10"/>
  <c r="E6" i="10" s="1"/>
  <c r="E9" i="10"/>
  <c r="E21" i="10"/>
  <c r="D26" i="10" l="1"/>
  <c r="E5" i="10"/>
  <c r="F26" i="10"/>
  <c r="F20" i="10" s="1"/>
  <c r="F19" i="10" s="1"/>
  <c r="F39" i="10" s="1"/>
  <c r="F40" i="10" s="1"/>
  <c r="D5" i="10"/>
  <c r="E20" i="10"/>
  <c r="E19" i="10" s="1"/>
  <c r="E39" i="10" s="1"/>
  <c r="E40" i="10" s="1"/>
  <c r="D20" i="10"/>
  <c r="D19" i="10" s="1"/>
  <c r="D39" i="10" s="1"/>
  <c r="D40" i="10" l="1"/>
  <c r="C38" i="11" l="1"/>
  <c r="C34" i="10"/>
  <c r="I34" i="10" s="1"/>
  <c r="C15" i="11"/>
  <c r="C12" i="11"/>
  <c r="Q34" i="10" l="1"/>
  <c r="C9" i="11"/>
  <c r="C10" i="10"/>
  <c r="I10" i="10" s="1"/>
  <c r="C23" i="10"/>
  <c r="I23" i="10" s="1"/>
  <c r="Q23" i="10" s="1"/>
  <c r="C31" i="10"/>
  <c r="I31" i="10" s="1"/>
  <c r="C42" i="10"/>
  <c r="I42" i="10" s="1"/>
  <c r="C21" i="11"/>
  <c r="C22" i="10"/>
  <c r="I22" i="10" s="1"/>
  <c r="C37" i="10"/>
  <c r="I37" i="10" s="1"/>
  <c r="Q37" i="10" s="1"/>
  <c r="C24" i="10"/>
  <c r="I24" i="10" s="1"/>
  <c r="Q24" i="10" s="1"/>
  <c r="C13" i="10"/>
  <c r="I13" i="10" s="1"/>
  <c r="Q13" i="10" s="1"/>
  <c r="C17" i="10"/>
  <c r="I17" i="10" s="1"/>
  <c r="C32" i="11"/>
  <c r="C33" i="10"/>
  <c r="I33" i="10" s="1"/>
  <c r="C36" i="10"/>
  <c r="I36" i="10" s="1"/>
  <c r="C43" i="10"/>
  <c r="I43" i="10" s="1"/>
  <c r="Q43" i="10" s="1"/>
  <c r="C8" i="11"/>
  <c r="C27" i="11"/>
  <c r="C35" i="11"/>
  <c r="C7" i="11"/>
  <c r="C6" i="11" s="1"/>
  <c r="C28" i="11"/>
  <c r="C29" i="11"/>
  <c r="Q28" i="10" l="1"/>
  <c r="Q42" i="10"/>
  <c r="Q38" i="10" s="1"/>
  <c r="I38" i="10"/>
  <c r="I7" i="10"/>
  <c r="I9" i="10"/>
  <c r="Q10" i="10"/>
  <c r="Q22" i="10"/>
  <c r="Q21" i="10" s="1"/>
  <c r="I21" i="10"/>
  <c r="I28" i="10"/>
  <c r="Q17" i="10"/>
  <c r="Q8" i="10" s="1"/>
  <c r="I8" i="10"/>
  <c r="Q31" i="10"/>
  <c r="Q29" i="10" s="1"/>
  <c r="I29" i="10"/>
  <c r="Q36" i="10"/>
  <c r="Q35" i="10" s="1"/>
  <c r="I35" i="10"/>
  <c r="I32" i="10"/>
  <c r="Q33" i="10"/>
  <c r="I27" i="10"/>
  <c r="C38" i="10"/>
  <c r="C5" i="11"/>
  <c r="C26" i="11"/>
  <c r="C20" i="11" s="1"/>
  <c r="C19" i="11" s="1"/>
  <c r="C39" i="11" s="1"/>
  <c r="I6" i="10" l="1"/>
  <c r="I26" i="10"/>
  <c r="I20" i="10" s="1"/>
  <c r="I19" i="10" s="1"/>
  <c r="C40" i="11"/>
  <c r="Q32" i="10"/>
  <c r="Q27" i="10"/>
  <c r="Q26" i="10" s="1"/>
  <c r="Q20" i="10" s="1"/>
  <c r="Q19" i="10" s="1"/>
  <c r="Q7" i="10"/>
  <c r="Q6" i="10" s="1"/>
  <c r="Q9" i="10"/>
  <c r="Q5" i="10" l="1"/>
  <c r="Q39" i="10"/>
  <c r="I5" i="10"/>
  <c r="I39" i="10"/>
  <c r="I40" i="10" s="1"/>
  <c r="Q40" i="10" l="1"/>
  <c r="C8" i="10" l="1"/>
  <c r="C7" i="10"/>
  <c r="C21" i="10"/>
  <c r="C28" i="10" l="1"/>
  <c r="C32" i="10"/>
  <c r="C29" i="10"/>
  <c r="C15" i="10"/>
  <c r="C12" i="10"/>
  <c r="C9" i="10"/>
  <c r="C6" i="10" s="1"/>
  <c r="C35" i="10" l="1"/>
  <c r="C27" i="10"/>
  <c r="C26" i="10" s="1"/>
  <c r="C20" i="10" s="1"/>
  <c r="C19" i="10" s="1"/>
  <c r="C5" i="10" l="1"/>
  <c r="C39" i="10"/>
  <c r="C40" i="10" l="1"/>
  <c r="N34" i="9" l="1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8" i="9" s="1"/>
  <c r="M17" i="9" s="1"/>
  <c r="M19" i="9"/>
  <c r="M31" i="9"/>
  <c r="M28" i="9"/>
  <c r="M25" i="9"/>
  <c r="M24" i="9"/>
  <c r="M23" i="9"/>
  <c r="M22" i="9" s="1"/>
  <c r="M12" i="9"/>
  <c r="M9" i="9"/>
  <c r="M8" i="9"/>
  <c r="M6" i="9"/>
  <c r="M5" i="9" s="1"/>
  <c r="M7" i="9"/>
  <c r="L34" i="9"/>
  <c r="L25" i="9"/>
  <c r="L20" i="9"/>
  <c r="L18" i="9" s="1"/>
  <c r="L19" i="9"/>
  <c r="L31" i="9"/>
  <c r="L28" i="9"/>
  <c r="L24" i="9"/>
  <c r="L23" i="9"/>
  <c r="L12" i="9"/>
  <c r="L9" i="9"/>
  <c r="L8" i="9"/>
  <c r="L7" i="9"/>
  <c r="K19" i="9"/>
  <c r="K18" i="9" s="1"/>
  <c r="K17" i="9" s="1"/>
  <c r="K16" i="9" s="1"/>
  <c r="K35" i="9" s="1"/>
  <c r="K34" i="9"/>
  <c r="K31" i="9"/>
  <c r="K20" i="9"/>
  <c r="J34" i="9"/>
  <c r="I34" i="9"/>
  <c r="H34" i="9"/>
  <c r="G34" i="9"/>
  <c r="F34" i="9"/>
  <c r="E34" i="9"/>
  <c r="D34" i="9"/>
  <c r="C34" i="9"/>
  <c r="O33" i="9"/>
  <c r="O31" i="9" s="1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J17" i="9" s="1"/>
  <c r="J16" i="9" s="1"/>
  <c r="I25" i="9"/>
  <c r="H25" i="9"/>
  <c r="G25" i="9"/>
  <c r="F25" i="9"/>
  <c r="F17" i="9" s="1"/>
  <c r="E25" i="9"/>
  <c r="D25" i="9"/>
  <c r="C25" i="9"/>
  <c r="K24" i="9"/>
  <c r="K22" i="9" s="1"/>
  <c r="J24" i="9"/>
  <c r="I24" i="9"/>
  <c r="H24" i="9"/>
  <c r="G24" i="9"/>
  <c r="F24" i="9"/>
  <c r="E24" i="9"/>
  <c r="D24" i="9"/>
  <c r="C24" i="9"/>
  <c r="O24" i="9" s="1"/>
  <c r="K23" i="9"/>
  <c r="J23" i="9"/>
  <c r="I23" i="9"/>
  <c r="H23" i="9"/>
  <c r="H22" i="9" s="1"/>
  <c r="G23" i="9"/>
  <c r="F23" i="9"/>
  <c r="E23" i="9"/>
  <c r="D23" i="9"/>
  <c r="D22" i="9" s="1"/>
  <c r="C23" i="9"/>
  <c r="I22" i="9"/>
  <c r="O21" i="9"/>
  <c r="J20" i="9"/>
  <c r="I20" i="9"/>
  <c r="H20" i="9"/>
  <c r="G20" i="9"/>
  <c r="F20" i="9"/>
  <c r="E20" i="9"/>
  <c r="D20" i="9"/>
  <c r="C20" i="9"/>
  <c r="O20" i="9" s="1"/>
  <c r="J19" i="9"/>
  <c r="I19" i="9"/>
  <c r="I18" i="9"/>
  <c r="H19" i="9"/>
  <c r="H18" i="9" s="1"/>
  <c r="G19" i="9"/>
  <c r="F19" i="9"/>
  <c r="E19" i="9"/>
  <c r="E18" i="9"/>
  <c r="D19" i="9"/>
  <c r="D18" i="9" s="1"/>
  <c r="C19" i="9"/>
  <c r="O14" i="9"/>
  <c r="O13" i="9"/>
  <c r="O12" i="9" s="1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  <c r="K7" i="9"/>
  <c r="J7" i="9"/>
  <c r="J6" i="9" s="1"/>
  <c r="I7" i="9"/>
  <c r="H7" i="9"/>
  <c r="G7" i="9"/>
  <c r="G6" i="9" s="1"/>
  <c r="F7" i="9"/>
  <c r="F6" i="9" s="1"/>
  <c r="E7" i="9"/>
  <c r="E6" i="9" s="1"/>
  <c r="E5" i="9" s="1"/>
  <c r="D7" i="9"/>
  <c r="C7" i="9"/>
  <c r="C6" i="9" s="1"/>
  <c r="C5" i="9" s="1"/>
  <c r="J20" i="8"/>
  <c r="J18" i="8" s="1"/>
  <c r="J19" i="8"/>
  <c r="J34" i="8"/>
  <c r="J12" i="8"/>
  <c r="J9" i="8"/>
  <c r="I6" i="9"/>
  <c r="K6" i="9"/>
  <c r="K5" i="9" s="1"/>
  <c r="L22" i="9"/>
  <c r="F22" i="9"/>
  <c r="J22" i="9"/>
  <c r="I17" i="9"/>
  <c r="I16" i="9" s="1"/>
  <c r="F18" i="9"/>
  <c r="J18" i="9"/>
  <c r="L6" i="9"/>
  <c r="L5" i="9" s="1"/>
  <c r="N6" i="9"/>
  <c r="O9" i="9"/>
  <c r="O28" i="9"/>
  <c r="O25" i="9"/>
  <c r="O8" i="9"/>
  <c r="F16" i="9"/>
  <c r="O7" i="9"/>
  <c r="K20" i="8"/>
  <c r="K18" i="8" s="1"/>
  <c r="K31" i="8"/>
  <c r="K28" i="8"/>
  <c r="K25" i="8"/>
  <c r="K24" i="8"/>
  <c r="K22" i="8" s="1"/>
  <c r="K23" i="8"/>
  <c r="K12" i="8"/>
  <c r="K9" i="8"/>
  <c r="K8" i="8"/>
  <c r="K7" i="8"/>
  <c r="J31" i="8"/>
  <c r="J28" i="8"/>
  <c r="J25" i="8"/>
  <c r="J24" i="8"/>
  <c r="J22" i="8" s="1"/>
  <c r="J23" i="8"/>
  <c r="J8" i="8"/>
  <c r="J7" i="8"/>
  <c r="J6" i="8" s="1"/>
  <c r="K6" i="8"/>
  <c r="K5" i="8" s="1"/>
  <c r="N5" i="9"/>
  <c r="O6" i="9"/>
  <c r="O5" i="9" s="1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I22" i="8"/>
  <c r="H20" i="8"/>
  <c r="H19" i="8"/>
  <c r="H34" i="8"/>
  <c r="H12" i="8"/>
  <c r="H31" i="8"/>
  <c r="H28" i="8"/>
  <c r="H25" i="8"/>
  <c r="H24" i="8"/>
  <c r="H23" i="8"/>
  <c r="H9" i="8"/>
  <c r="H8" i="8"/>
  <c r="H7" i="8"/>
  <c r="G34" i="8"/>
  <c r="G25" i="8"/>
  <c r="G20" i="8"/>
  <c r="G19" i="8"/>
  <c r="G18" i="8" s="1"/>
  <c r="G17" i="8" s="1"/>
  <c r="G16" i="8" s="1"/>
  <c r="G31" i="8"/>
  <c r="G28" i="8"/>
  <c r="G24" i="8"/>
  <c r="G23" i="8"/>
  <c r="G22" i="8" s="1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E34" i="8"/>
  <c r="E20" i="8"/>
  <c r="E18" i="8" s="1"/>
  <c r="E19" i="8"/>
  <c r="E31" i="8"/>
  <c r="E28" i="8"/>
  <c r="E25" i="8"/>
  <c r="E24" i="8"/>
  <c r="E22" i="8" s="1"/>
  <c r="E23" i="8"/>
  <c r="E12" i="8"/>
  <c r="E9" i="8"/>
  <c r="E8" i="8"/>
  <c r="E7" i="8"/>
  <c r="E6" i="8"/>
  <c r="E5" i="8" s="1"/>
  <c r="D34" i="8"/>
  <c r="D20" i="8"/>
  <c r="D19" i="8"/>
  <c r="D31" i="8"/>
  <c r="D28" i="8"/>
  <c r="D25" i="8"/>
  <c r="D24" i="8"/>
  <c r="D23" i="8"/>
  <c r="D12" i="8"/>
  <c r="D9" i="8"/>
  <c r="D8" i="8"/>
  <c r="D6" i="8" s="1"/>
  <c r="D5" i="8" s="1"/>
  <c r="D7" i="8"/>
  <c r="C28" i="8"/>
  <c r="C34" i="8"/>
  <c r="C20" i="8"/>
  <c r="C19" i="8"/>
  <c r="D22" i="8"/>
  <c r="C31" i="8"/>
  <c r="C25" i="8"/>
  <c r="C24" i="8"/>
  <c r="C23" i="8"/>
  <c r="C18" i="8"/>
  <c r="O33" i="8"/>
  <c r="O32" i="8"/>
  <c r="O30" i="8"/>
  <c r="O29" i="8"/>
  <c r="O28" i="8" s="1"/>
  <c r="O27" i="8"/>
  <c r="O26" i="8"/>
  <c r="O21" i="8"/>
  <c r="O14" i="8"/>
  <c r="O8" i="8" s="1"/>
  <c r="O13" i="8"/>
  <c r="C12" i="8"/>
  <c r="O11" i="8"/>
  <c r="O10" i="8"/>
  <c r="O7" i="8" s="1"/>
  <c r="C9" i="8"/>
  <c r="C8" i="8"/>
  <c r="C7" i="8"/>
  <c r="O12" i="8"/>
  <c r="C6" i="8"/>
  <c r="C5" i="8" s="1"/>
  <c r="O23" i="8"/>
  <c r="O25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18" i="7" s="1"/>
  <c r="M34" i="7"/>
  <c r="M33" i="7"/>
  <c r="M24" i="7" s="1"/>
  <c r="M22" i="7" s="1"/>
  <c r="M17" i="7" s="1"/>
  <c r="M16" i="7" s="1"/>
  <c r="M35" i="7" s="1"/>
  <c r="M36" i="7" s="1"/>
  <c r="M23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/>
  <c r="K25" i="7"/>
  <c r="K24" i="7"/>
  <c r="K22" i="7" s="1"/>
  <c r="K17" i="7" s="1"/>
  <c r="K16" i="7" s="1"/>
  <c r="K35" i="7" s="1"/>
  <c r="K36" i="7" s="1"/>
  <c r="K23" i="7"/>
  <c r="K19" i="7"/>
  <c r="K18" i="7" s="1"/>
  <c r="K8" i="7"/>
  <c r="K6" i="7"/>
  <c r="K5" i="7" s="1"/>
  <c r="K9" i="7"/>
  <c r="K12" i="7"/>
  <c r="K28" i="7"/>
  <c r="K31" i="7"/>
  <c r="J19" i="7"/>
  <c r="J18" i="7"/>
  <c r="J34" i="7"/>
  <c r="I19" i="7"/>
  <c r="I18" i="7" s="1"/>
  <c r="H19" i="7"/>
  <c r="H18" i="7"/>
  <c r="I34" i="7"/>
  <c r="H34" i="7"/>
  <c r="G19" i="7"/>
  <c r="G34" i="7"/>
  <c r="F19" i="7"/>
  <c r="F18" i="7"/>
  <c r="F34" i="7"/>
  <c r="E19" i="7"/>
  <c r="E34" i="7"/>
  <c r="D19" i="7"/>
  <c r="D18" i="7" s="1"/>
  <c r="D34" i="7"/>
  <c r="C19" i="7"/>
  <c r="C23" i="7"/>
  <c r="C34" i="7"/>
  <c r="J23" i="7"/>
  <c r="J24" i="7"/>
  <c r="J8" i="7"/>
  <c r="J6" i="7" s="1"/>
  <c r="J5" i="7" s="1"/>
  <c r="I23" i="7"/>
  <c r="I22" i="7" s="1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22" i="7" s="1"/>
  <c r="H17" i="7" s="1"/>
  <c r="H16" i="7" s="1"/>
  <c r="H35" i="7" s="1"/>
  <c r="H36" i="7" s="1"/>
  <c r="H12" i="7"/>
  <c r="H8" i="7"/>
  <c r="H6" i="7"/>
  <c r="H5" i="7" s="1"/>
  <c r="G24" i="7"/>
  <c r="G21" i="7"/>
  <c r="G18" i="7"/>
  <c r="G23" i="7"/>
  <c r="G8" i="7"/>
  <c r="G6" i="7" s="1"/>
  <c r="G5" i="7" s="1"/>
  <c r="G12" i="7"/>
  <c r="E24" i="7"/>
  <c r="F24" i="7"/>
  <c r="F23" i="7"/>
  <c r="F22" i="7" s="1"/>
  <c r="F8" i="7"/>
  <c r="F12" i="7"/>
  <c r="E23" i="7"/>
  <c r="E12" i="7"/>
  <c r="E8" i="7"/>
  <c r="E9" i="7"/>
  <c r="N26" i="5"/>
  <c r="O19" i="5"/>
  <c r="C18" i="2"/>
  <c r="J17" i="1"/>
  <c r="J13" i="1" s="1"/>
  <c r="J12" i="1" s="1"/>
  <c r="J30" i="1" s="1"/>
  <c r="L30" i="1" s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/>
  <c r="O24" i="7" s="1"/>
  <c r="E18" i="7"/>
  <c r="D23" i="7"/>
  <c r="D12" i="7"/>
  <c r="D8" i="7"/>
  <c r="C18" i="7"/>
  <c r="C24" i="7"/>
  <c r="C12" i="7"/>
  <c r="C8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O21" i="7"/>
  <c r="O20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F5" i="7" s="1"/>
  <c r="E7" i="7"/>
  <c r="E6" i="7" s="1"/>
  <c r="E5" i="7" s="1"/>
  <c r="D7" i="7"/>
  <c r="C7" i="7"/>
  <c r="C6" i="7" s="1"/>
  <c r="C5" i="7" s="1"/>
  <c r="O25" i="7"/>
  <c r="D9" i="7"/>
  <c r="O12" i="7"/>
  <c r="O8" i="7"/>
  <c r="C25" i="7"/>
  <c r="J12" i="7"/>
  <c r="N23" i="5"/>
  <c r="N22" i="5" s="1"/>
  <c r="N24" i="5"/>
  <c r="D26" i="5"/>
  <c r="E26" i="5"/>
  <c r="F26" i="5"/>
  <c r="F25" i="5" s="1"/>
  <c r="G26" i="5"/>
  <c r="H26" i="5"/>
  <c r="I26" i="5"/>
  <c r="I25" i="5" s="1"/>
  <c r="J26" i="5"/>
  <c r="J25" i="5" s="1"/>
  <c r="K26" i="5"/>
  <c r="L26" i="5"/>
  <c r="M26" i="5"/>
  <c r="M25" i="5" s="1"/>
  <c r="D27" i="5"/>
  <c r="E27" i="5"/>
  <c r="F27" i="5"/>
  <c r="G27" i="5"/>
  <c r="G25" i="5" s="1"/>
  <c r="H27" i="5"/>
  <c r="H25" i="5" s="1"/>
  <c r="I27" i="5"/>
  <c r="J27" i="5"/>
  <c r="K27" i="5"/>
  <c r="K25" i="5" s="1"/>
  <c r="L27" i="5"/>
  <c r="M27" i="5"/>
  <c r="N27" i="5"/>
  <c r="C27" i="5"/>
  <c r="C25" i="5" s="1"/>
  <c r="C26" i="5"/>
  <c r="D23" i="5"/>
  <c r="E23" i="5"/>
  <c r="F23" i="5"/>
  <c r="G23" i="5"/>
  <c r="H23" i="5"/>
  <c r="I23" i="5"/>
  <c r="J23" i="5"/>
  <c r="J22" i="5" s="1"/>
  <c r="K23" i="5"/>
  <c r="L23" i="5"/>
  <c r="M23" i="5"/>
  <c r="D24" i="5"/>
  <c r="E24" i="5"/>
  <c r="F24" i="5"/>
  <c r="G24" i="5"/>
  <c r="H24" i="5"/>
  <c r="I24" i="5"/>
  <c r="I22" i="5" s="1"/>
  <c r="J24" i="5"/>
  <c r="K24" i="5"/>
  <c r="L24" i="5"/>
  <c r="L22" i="5" s="1"/>
  <c r="L17" i="5" s="1"/>
  <c r="L16" i="5" s="1"/>
  <c r="L35" i="5" s="1"/>
  <c r="L36" i="5" s="1"/>
  <c r="M24" i="5"/>
  <c r="M22" i="5" s="1"/>
  <c r="M17" i="5" s="1"/>
  <c r="M16" i="5" s="1"/>
  <c r="C24" i="5"/>
  <c r="C23" i="5"/>
  <c r="O23" i="5" s="1"/>
  <c r="K22" i="5"/>
  <c r="G22" i="5"/>
  <c r="O34" i="5"/>
  <c r="O21" i="5"/>
  <c r="N12" i="5"/>
  <c r="N8" i="5"/>
  <c r="M8" i="5"/>
  <c r="M6" i="5"/>
  <c r="M35" i="5" s="1"/>
  <c r="M36" i="5" s="1"/>
  <c r="O13" i="5"/>
  <c r="N18" i="5"/>
  <c r="M18" i="5"/>
  <c r="M12" i="5"/>
  <c r="K18" i="5"/>
  <c r="L18" i="5"/>
  <c r="L12" i="5"/>
  <c r="L8" i="5"/>
  <c r="L6" i="5" s="1"/>
  <c r="L5" i="5" s="1"/>
  <c r="L9" i="5"/>
  <c r="K8" i="5"/>
  <c r="K12" i="5"/>
  <c r="J18" i="5"/>
  <c r="J9" i="5"/>
  <c r="J14" i="5"/>
  <c r="O14" i="5"/>
  <c r="O12" i="5"/>
  <c r="J8" i="5"/>
  <c r="I18" i="5"/>
  <c r="I12" i="5"/>
  <c r="I11" i="5"/>
  <c r="I8" i="5" s="1"/>
  <c r="I6" i="5" s="1"/>
  <c r="I5" i="5" s="1"/>
  <c r="H8" i="5"/>
  <c r="G9" i="5"/>
  <c r="G6" i="5"/>
  <c r="F8" i="5"/>
  <c r="F11" i="5"/>
  <c r="E11" i="5"/>
  <c r="D11" i="5"/>
  <c r="C11" i="5"/>
  <c r="O33" i="5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E25" i="5"/>
  <c r="D25" i="5"/>
  <c r="O20" i="5"/>
  <c r="H18" i="5"/>
  <c r="G18" i="5"/>
  <c r="G17" i="5" s="1"/>
  <c r="G16" i="5" s="1"/>
  <c r="G35" i="5" s="1"/>
  <c r="G36" i="5" s="1"/>
  <c r="F18" i="5"/>
  <c r="E18" i="5"/>
  <c r="D18" i="5"/>
  <c r="C18" i="5"/>
  <c r="O10" i="5"/>
  <c r="N9" i="5"/>
  <c r="M9" i="5"/>
  <c r="K9" i="5"/>
  <c r="H9" i="5"/>
  <c r="E9" i="5"/>
  <c r="D9" i="5"/>
  <c r="C9" i="5"/>
  <c r="K6" i="5"/>
  <c r="K5" i="5"/>
  <c r="H6" i="5"/>
  <c r="H5" i="5" s="1"/>
  <c r="F7" i="5"/>
  <c r="E7" i="5"/>
  <c r="E6" i="5"/>
  <c r="D7" i="5"/>
  <c r="D6" i="5" s="1"/>
  <c r="C7" i="5"/>
  <c r="C6" i="5" s="1"/>
  <c r="C5" i="5" s="1"/>
  <c r="N6" i="5"/>
  <c r="N5" i="5"/>
  <c r="J6" i="5"/>
  <c r="K17" i="5"/>
  <c r="K16" i="5" s="1"/>
  <c r="K35" i="5" s="1"/>
  <c r="K36" i="5" s="1"/>
  <c r="G5" i="5"/>
  <c r="N18" i="4"/>
  <c r="N19" i="4"/>
  <c r="O15" i="4"/>
  <c r="N14" i="4"/>
  <c r="N8" i="4"/>
  <c r="N6" i="4"/>
  <c r="N9" i="4"/>
  <c r="H20" i="4"/>
  <c r="H17" i="4" s="1"/>
  <c r="H13" i="4" s="1"/>
  <c r="H12" i="4" s="1"/>
  <c r="H30" i="4" s="1"/>
  <c r="H8" i="4"/>
  <c r="H6" i="4"/>
  <c r="H5" i="4" s="1"/>
  <c r="M18" i="4"/>
  <c r="M19" i="4"/>
  <c r="M8" i="4"/>
  <c r="M6" i="4" s="1"/>
  <c r="M5" i="4" s="1"/>
  <c r="M9" i="4"/>
  <c r="M23" i="4"/>
  <c r="L18" i="4"/>
  <c r="L19" i="4"/>
  <c r="L14" i="4"/>
  <c r="L13" i="4" s="1"/>
  <c r="L12" i="4" s="1"/>
  <c r="L30" i="4" s="1"/>
  <c r="L31" i="4" s="1"/>
  <c r="M14" i="4"/>
  <c r="L8" i="4"/>
  <c r="L6" i="4" s="1"/>
  <c r="L5" i="4" s="1"/>
  <c r="L9" i="4"/>
  <c r="K18" i="4"/>
  <c r="K19" i="4"/>
  <c r="K14" i="4"/>
  <c r="K8" i="4"/>
  <c r="K6" i="4"/>
  <c r="K5" i="4" s="1"/>
  <c r="K9" i="4"/>
  <c r="J26" i="4"/>
  <c r="K26" i="4"/>
  <c r="L26" i="4"/>
  <c r="M26" i="4"/>
  <c r="N26" i="4"/>
  <c r="J23" i="4"/>
  <c r="J17" i="4" s="1"/>
  <c r="K23" i="4"/>
  <c r="L23" i="4"/>
  <c r="N23" i="4"/>
  <c r="N17" i="4"/>
  <c r="J18" i="4"/>
  <c r="H18" i="4"/>
  <c r="I18" i="4"/>
  <c r="I19" i="4"/>
  <c r="J19" i="4"/>
  <c r="J14" i="4"/>
  <c r="J11" i="4"/>
  <c r="J9" i="4"/>
  <c r="O11" i="4"/>
  <c r="O9" i="4" s="1"/>
  <c r="J6" i="4"/>
  <c r="J5" i="4" s="1"/>
  <c r="I26" i="4"/>
  <c r="H26" i="4"/>
  <c r="H19" i="4"/>
  <c r="H23" i="4"/>
  <c r="I23" i="4"/>
  <c r="I17" i="4" s="1"/>
  <c r="H14" i="4"/>
  <c r="I14" i="4"/>
  <c r="I13" i="4" s="1"/>
  <c r="I12" i="4" s="1"/>
  <c r="I30" i="4" s="1"/>
  <c r="I31" i="4" s="1"/>
  <c r="G9" i="4"/>
  <c r="I6" i="4"/>
  <c r="I5" i="4" s="1"/>
  <c r="H9" i="4"/>
  <c r="I9" i="4"/>
  <c r="G26" i="4"/>
  <c r="G23" i="4"/>
  <c r="G20" i="4"/>
  <c r="G18" i="4"/>
  <c r="G19" i="4"/>
  <c r="G14" i="4"/>
  <c r="F7" i="4"/>
  <c r="F6" i="4" s="1"/>
  <c r="G6" i="4"/>
  <c r="G5" i="4" s="1"/>
  <c r="F18" i="4"/>
  <c r="F19" i="4"/>
  <c r="F26" i="4"/>
  <c r="F23" i="4"/>
  <c r="F17" i="4" s="1"/>
  <c r="F20" i="4"/>
  <c r="F14" i="4"/>
  <c r="F9" i="4"/>
  <c r="E20" i="4"/>
  <c r="E18" i="4"/>
  <c r="E26" i="4"/>
  <c r="E23" i="4"/>
  <c r="E17" i="4" s="1"/>
  <c r="E13" i="4" s="1"/>
  <c r="E12" i="4" s="1"/>
  <c r="E30" i="4" s="1"/>
  <c r="E31" i="4" s="1"/>
  <c r="E19" i="4"/>
  <c r="E14" i="4"/>
  <c r="E7" i="4"/>
  <c r="E6" i="4" s="1"/>
  <c r="E5" i="4"/>
  <c r="E9" i="4"/>
  <c r="O28" i="4"/>
  <c r="O27" i="4"/>
  <c r="O26" i="4" s="1"/>
  <c r="D26" i="4"/>
  <c r="C26" i="4"/>
  <c r="O25" i="4"/>
  <c r="O24" i="4"/>
  <c r="D23" i="4"/>
  <c r="C23" i="4"/>
  <c r="O21" i="4"/>
  <c r="O20" i="4"/>
  <c r="D20" i="4"/>
  <c r="D17" i="4" s="1"/>
  <c r="D13" i="4" s="1"/>
  <c r="D12" i="4" s="1"/>
  <c r="C20" i="4"/>
  <c r="D19" i="4"/>
  <c r="C19" i="4"/>
  <c r="D18" i="4"/>
  <c r="O18" i="4" s="1"/>
  <c r="C18" i="4"/>
  <c r="O16" i="4"/>
  <c r="D14" i="4"/>
  <c r="C14" i="4"/>
  <c r="C13" i="4" s="1"/>
  <c r="C12" i="4" s="1"/>
  <c r="O10" i="4"/>
  <c r="O7" i="4" s="1"/>
  <c r="D9" i="4"/>
  <c r="C9" i="4"/>
  <c r="D7" i="4"/>
  <c r="D6" i="4" s="1"/>
  <c r="C7" i="4"/>
  <c r="C6" i="4" s="1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I17" i="3" s="1"/>
  <c r="I13" i="3" s="1"/>
  <c r="I12" i="3" s="1"/>
  <c r="I30" i="3" s="1"/>
  <c r="I31" i="3" s="1"/>
  <c r="G20" i="3"/>
  <c r="I18" i="3"/>
  <c r="I19" i="3"/>
  <c r="H20" i="3"/>
  <c r="H18" i="3"/>
  <c r="H19" i="3"/>
  <c r="G18" i="3"/>
  <c r="G19" i="3"/>
  <c r="F18" i="3"/>
  <c r="F19" i="3"/>
  <c r="E18" i="3"/>
  <c r="E19" i="3"/>
  <c r="O19" i="3" s="1"/>
  <c r="D18" i="3"/>
  <c r="D19" i="3"/>
  <c r="C19" i="3"/>
  <c r="C18" i="3"/>
  <c r="C7" i="3"/>
  <c r="L7" i="3"/>
  <c r="M7" i="3"/>
  <c r="M6" i="3"/>
  <c r="M5" i="3" s="1"/>
  <c r="N7" i="3"/>
  <c r="N6" i="3"/>
  <c r="N5" i="3"/>
  <c r="O7" i="3"/>
  <c r="O6" i="3" s="1"/>
  <c r="O5" i="3" s="1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K17" i="3" s="1"/>
  <c r="K13" i="3" s="1"/>
  <c r="K12" i="3" s="1"/>
  <c r="J23" i="3"/>
  <c r="I23" i="3"/>
  <c r="H23" i="3"/>
  <c r="G23" i="3"/>
  <c r="F23" i="3"/>
  <c r="E23" i="3"/>
  <c r="D23" i="3"/>
  <c r="C23" i="3"/>
  <c r="N20" i="3"/>
  <c r="N17" i="3" s="1"/>
  <c r="N13" i="3" s="1"/>
  <c r="N12" i="3" s="1"/>
  <c r="N30" i="3" s="1"/>
  <c r="N31" i="3" s="1"/>
  <c r="F20" i="3"/>
  <c r="F17" i="3" s="1"/>
  <c r="E20" i="3"/>
  <c r="D20" i="3"/>
  <c r="C20" i="3"/>
  <c r="N14" i="3"/>
  <c r="M14" i="3"/>
  <c r="M13" i="3" s="1"/>
  <c r="M12" i="3" s="1"/>
  <c r="L14" i="3"/>
  <c r="K14" i="3"/>
  <c r="J14" i="3"/>
  <c r="I14" i="3"/>
  <c r="H14" i="3"/>
  <c r="G14" i="3"/>
  <c r="F14" i="3"/>
  <c r="E14" i="3"/>
  <c r="D14" i="3"/>
  <c r="C14" i="3"/>
  <c r="O9" i="3"/>
  <c r="Q9" i="3" s="1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 s="1"/>
  <c r="I5" i="3" s="1"/>
  <c r="H7" i="3"/>
  <c r="H6" i="3" s="1"/>
  <c r="H5" i="3" s="1"/>
  <c r="G7" i="3"/>
  <c r="G6" i="3" s="1"/>
  <c r="G5" i="3" s="1"/>
  <c r="F7" i="3"/>
  <c r="F6" i="3" s="1"/>
  <c r="F5" i="3" s="1"/>
  <c r="E7" i="3"/>
  <c r="E6" i="3" s="1"/>
  <c r="D7" i="3"/>
  <c r="D6" i="3"/>
  <c r="D5" i="3"/>
  <c r="L6" i="3"/>
  <c r="L5" i="3" s="1"/>
  <c r="C6" i="3"/>
  <c r="O23" i="3"/>
  <c r="O28" i="2"/>
  <c r="O26" i="2" s="1"/>
  <c r="O27" i="2"/>
  <c r="O25" i="2"/>
  <c r="O24" i="2"/>
  <c r="O18" i="2" s="1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/>
  <c r="M9" i="2"/>
  <c r="L9" i="2"/>
  <c r="L26" i="2"/>
  <c r="L18" i="2"/>
  <c r="L19" i="2"/>
  <c r="L23" i="2"/>
  <c r="L17" i="2" s="1"/>
  <c r="L13" i="2" s="1"/>
  <c r="L12" i="2" s="1"/>
  <c r="L14" i="2"/>
  <c r="L6" i="2"/>
  <c r="L5" i="2" s="1"/>
  <c r="C5" i="1"/>
  <c r="L5" i="1" s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E13" i="1" s="1"/>
  <c r="E12" i="1" s="1"/>
  <c r="F17" i="1"/>
  <c r="F13" i="1"/>
  <c r="F12" i="1" s="1"/>
  <c r="C17" i="1"/>
  <c r="C13" i="1" s="1"/>
  <c r="C12" i="1" s="1"/>
  <c r="K26" i="2"/>
  <c r="K18" i="2"/>
  <c r="K19" i="2"/>
  <c r="K23" i="2"/>
  <c r="K14" i="2"/>
  <c r="K7" i="2"/>
  <c r="K6" i="2"/>
  <c r="K30" i="2" s="1"/>
  <c r="K9" i="2"/>
  <c r="J18" i="2"/>
  <c r="J19" i="2"/>
  <c r="J26" i="2"/>
  <c r="J23" i="2"/>
  <c r="J14" i="2"/>
  <c r="J7" i="2"/>
  <c r="J6" i="2"/>
  <c r="J5" i="2" s="1"/>
  <c r="J9" i="2"/>
  <c r="I18" i="2"/>
  <c r="I19" i="2"/>
  <c r="I26" i="2"/>
  <c r="I17" i="2" s="1"/>
  <c r="I13" i="2" s="1"/>
  <c r="I12" i="2" s="1"/>
  <c r="I23" i="2"/>
  <c r="I14" i="2"/>
  <c r="I7" i="2"/>
  <c r="I6" i="2" s="1"/>
  <c r="I9" i="2"/>
  <c r="H18" i="2"/>
  <c r="H19" i="2"/>
  <c r="H26" i="2"/>
  <c r="H23" i="2"/>
  <c r="H17" i="2" s="1"/>
  <c r="H13" i="2" s="1"/>
  <c r="H12" i="2" s="1"/>
  <c r="H30" i="2" s="1"/>
  <c r="H14" i="2"/>
  <c r="H9" i="2"/>
  <c r="H7" i="2"/>
  <c r="H6" i="2"/>
  <c r="H5" i="2" s="1"/>
  <c r="G26" i="2"/>
  <c r="F26" i="2"/>
  <c r="E26" i="2"/>
  <c r="E17" i="2" s="1"/>
  <c r="E13" i="2" s="1"/>
  <c r="E12" i="2" s="1"/>
  <c r="D26" i="2"/>
  <c r="C26" i="2"/>
  <c r="G23" i="2"/>
  <c r="F23" i="2"/>
  <c r="E23" i="2"/>
  <c r="D23" i="2"/>
  <c r="C23" i="2"/>
  <c r="F20" i="2"/>
  <c r="F17" i="2" s="1"/>
  <c r="E20" i="2"/>
  <c r="D20" i="2"/>
  <c r="C20" i="2"/>
  <c r="C17" i="2" s="1"/>
  <c r="G19" i="2"/>
  <c r="F19" i="2"/>
  <c r="E19" i="2"/>
  <c r="D19" i="2"/>
  <c r="C19" i="2"/>
  <c r="G18" i="2"/>
  <c r="F18" i="2"/>
  <c r="E18" i="2"/>
  <c r="D18" i="2"/>
  <c r="G14" i="2"/>
  <c r="F14" i="2"/>
  <c r="F13" i="2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/>
  <c r="E7" i="2"/>
  <c r="E6" i="2" s="1"/>
  <c r="D7" i="2"/>
  <c r="D6" i="2" s="1"/>
  <c r="D5" i="2" s="1"/>
  <c r="C7" i="2"/>
  <c r="C6" i="2"/>
  <c r="C5" i="2" s="1"/>
  <c r="K31" i="1"/>
  <c r="I31" i="1"/>
  <c r="H31" i="1"/>
  <c r="G31" i="1"/>
  <c r="F31" i="1"/>
  <c r="E31" i="1"/>
  <c r="D31" i="1"/>
  <c r="C31" i="1"/>
  <c r="G5" i="2"/>
  <c r="K17" i="2"/>
  <c r="K13" i="2" s="1"/>
  <c r="K12" i="2" s="1"/>
  <c r="L17" i="1"/>
  <c r="L17" i="3"/>
  <c r="L13" i="3" s="1"/>
  <c r="L12" i="3" s="1"/>
  <c r="L30" i="3" s="1"/>
  <c r="L31" i="3" s="1"/>
  <c r="M17" i="4"/>
  <c r="M13" i="4" s="1"/>
  <c r="M12" i="4" s="1"/>
  <c r="M30" i="4" s="1"/>
  <c r="M31" i="4" s="1"/>
  <c r="J12" i="5"/>
  <c r="F6" i="5"/>
  <c r="J17" i="3"/>
  <c r="J13" i="3" s="1"/>
  <c r="J12" i="3" s="1"/>
  <c r="M17" i="2"/>
  <c r="C17" i="4"/>
  <c r="J17" i="7"/>
  <c r="J16" i="7"/>
  <c r="J35" i="7" s="1"/>
  <c r="J36" i="7" s="1"/>
  <c r="O18" i="3"/>
  <c r="O28" i="5"/>
  <c r="L25" i="5"/>
  <c r="M31" i="7"/>
  <c r="F22" i="5"/>
  <c r="F17" i="5" s="1"/>
  <c r="F16" i="5" s="1"/>
  <c r="F35" i="5" s="1"/>
  <c r="F36" i="5" s="1"/>
  <c r="F5" i="5"/>
  <c r="O14" i="4"/>
  <c r="L17" i="4"/>
  <c r="O23" i="4"/>
  <c r="O17" i="4" s="1"/>
  <c r="O13" i="4" s="1"/>
  <c r="O12" i="4" s="1"/>
  <c r="O8" i="4"/>
  <c r="O6" i="4" s="1"/>
  <c r="F9" i="5"/>
  <c r="E22" i="7"/>
  <c r="E17" i="7" s="1"/>
  <c r="E16" i="7" s="1"/>
  <c r="N17" i="7"/>
  <c r="N16" i="7" s="1"/>
  <c r="N35" i="7" s="1"/>
  <c r="N36" i="7" s="1"/>
  <c r="O6" i="7"/>
  <c r="O5" i="7" s="1"/>
  <c r="O19" i="4"/>
  <c r="G17" i="4"/>
  <c r="G13" i="4" s="1"/>
  <c r="G12" i="4" s="1"/>
  <c r="M17" i="3"/>
  <c r="K17" i="4"/>
  <c r="K13" i="4" s="1"/>
  <c r="K12" i="4" s="1"/>
  <c r="K30" i="4" s="1"/>
  <c r="K31" i="4" s="1"/>
  <c r="E5" i="2"/>
  <c r="N5" i="7"/>
  <c r="L5" i="7"/>
  <c r="N5" i="4"/>
  <c r="M5" i="5"/>
  <c r="E5" i="5"/>
  <c r="C5" i="3"/>
  <c r="O7" i="5"/>
  <c r="J5" i="5"/>
  <c r="K36" i="9" l="1"/>
  <c r="J17" i="5"/>
  <c r="J16" i="5" s="1"/>
  <c r="J35" i="5" s="1"/>
  <c r="J36" i="5" s="1"/>
  <c r="L31" i="1"/>
  <c r="K17" i="8"/>
  <c r="K16" i="8" s="1"/>
  <c r="K35" i="8" s="1"/>
  <c r="K36" i="8" s="1"/>
  <c r="E35" i="7"/>
  <c r="E36" i="7" s="1"/>
  <c r="L13" i="1"/>
  <c r="H31" i="2"/>
  <c r="H31" i="4"/>
  <c r="C17" i="5"/>
  <c r="C16" i="5" s="1"/>
  <c r="C35" i="5" s="1"/>
  <c r="C36" i="5" s="1"/>
  <c r="F17" i="7"/>
  <c r="F16" i="7" s="1"/>
  <c r="F35" i="7" s="1"/>
  <c r="F36" i="7" s="1"/>
  <c r="O6" i="8"/>
  <c r="O5" i="8" s="1"/>
  <c r="F13" i="3"/>
  <c r="F12" i="3" s="1"/>
  <c r="F30" i="3" s="1"/>
  <c r="F31" i="3" s="1"/>
  <c r="D17" i="3"/>
  <c r="D13" i="3" s="1"/>
  <c r="D12" i="3" s="1"/>
  <c r="F13" i="4"/>
  <c r="F12" i="4" s="1"/>
  <c r="F30" i="4" s="1"/>
  <c r="N13" i="4"/>
  <c r="N12" i="4" s="1"/>
  <c r="N30" i="4" s="1"/>
  <c r="N31" i="4" s="1"/>
  <c r="J13" i="4"/>
  <c r="J12" i="4" s="1"/>
  <c r="J30" i="4" s="1"/>
  <c r="J31" i="4" s="1"/>
  <c r="O27" i="5"/>
  <c r="O11" i="5"/>
  <c r="O8" i="5" s="1"/>
  <c r="O6" i="5" s="1"/>
  <c r="O5" i="5" s="1"/>
  <c r="C22" i="5"/>
  <c r="G22" i="7"/>
  <c r="G17" i="7" s="1"/>
  <c r="G16" i="7" s="1"/>
  <c r="G35" i="7" s="1"/>
  <c r="G36" i="7" s="1"/>
  <c r="F6" i="8"/>
  <c r="F5" i="8" s="1"/>
  <c r="F22" i="8"/>
  <c r="G6" i="8"/>
  <c r="G5" i="8" s="1"/>
  <c r="I6" i="8"/>
  <c r="O34" i="8"/>
  <c r="D6" i="9"/>
  <c r="D5" i="9" s="1"/>
  <c r="O34" i="7"/>
  <c r="L17" i="7"/>
  <c r="L16" i="7" s="1"/>
  <c r="L35" i="7" s="1"/>
  <c r="L36" i="7" s="1"/>
  <c r="E17" i="8"/>
  <c r="E16" i="8" s="1"/>
  <c r="E35" i="8" s="1"/>
  <c r="E36" i="8" s="1"/>
  <c r="I17" i="8"/>
  <c r="I16" i="8" s="1"/>
  <c r="D22" i="7"/>
  <c r="D17" i="7" s="1"/>
  <c r="D16" i="7" s="1"/>
  <c r="O23" i="2"/>
  <c r="O17" i="2" s="1"/>
  <c r="O13" i="2" s="1"/>
  <c r="O12" i="2" s="1"/>
  <c r="M13" i="2"/>
  <c r="M12" i="2" s="1"/>
  <c r="M30" i="2" s="1"/>
  <c r="M31" i="2" s="1"/>
  <c r="O14" i="2"/>
  <c r="C17" i="3"/>
  <c r="C13" i="3" s="1"/>
  <c r="C12" i="3" s="1"/>
  <c r="C30" i="3" s="1"/>
  <c r="C31" i="3" s="1"/>
  <c r="I9" i="5"/>
  <c r="O18" i="5"/>
  <c r="O26" i="5"/>
  <c r="H22" i="5"/>
  <c r="H17" i="5" s="1"/>
  <c r="H16" i="5" s="1"/>
  <c r="D22" i="5"/>
  <c r="D17" i="5" s="1"/>
  <c r="D16" i="5" s="1"/>
  <c r="O9" i="8"/>
  <c r="O24" i="8"/>
  <c r="C18" i="9"/>
  <c r="C17" i="9" s="1"/>
  <c r="C16" i="9" s="1"/>
  <c r="C35" i="9" s="1"/>
  <c r="C36" i="9" s="1"/>
  <c r="O17" i="3"/>
  <c r="I17" i="7"/>
  <c r="I16" i="7" s="1"/>
  <c r="I35" i="7" s="1"/>
  <c r="I36" i="7" s="1"/>
  <c r="G30" i="4"/>
  <c r="G31" i="4" s="1"/>
  <c r="O9" i="7"/>
  <c r="E30" i="2"/>
  <c r="E31" i="2" s="1"/>
  <c r="N17" i="2"/>
  <c r="I17" i="5"/>
  <c r="I16" i="5" s="1"/>
  <c r="I35" i="5" s="1"/>
  <c r="I36" i="5" s="1"/>
  <c r="O33" i="7"/>
  <c r="O31" i="7" s="1"/>
  <c r="N25" i="5"/>
  <c r="O19" i="9"/>
  <c r="O18" i="9" s="1"/>
  <c r="J17" i="8"/>
  <c r="J16" i="8" s="1"/>
  <c r="D17" i="9"/>
  <c r="D16" i="9" s="1"/>
  <c r="D35" i="9" s="1"/>
  <c r="D36" i="9" s="1"/>
  <c r="G18" i="9"/>
  <c r="E5" i="3"/>
  <c r="O30" i="4"/>
  <c r="O31" i="4" s="1"/>
  <c r="O5" i="4"/>
  <c r="K5" i="3"/>
  <c r="K30" i="3"/>
  <c r="D30" i="4"/>
  <c r="I5" i="2"/>
  <c r="I30" i="2"/>
  <c r="N13" i="2"/>
  <c r="N12" i="2" s="1"/>
  <c r="N30" i="2" s="1"/>
  <c r="N31" i="2" s="1"/>
  <c r="D30" i="3"/>
  <c r="D31" i="3" s="1"/>
  <c r="J30" i="3"/>
  <c r="J31" i="3" s="1"/>
  <c r="F5" i="4"/>
  <c r="D35" i="5"/>
  <c r="D5" i="5"/>
  <c r="F35" i="9"/>
  <c r="F5" i="9"/>
  <c r="J5" i="9"/>
  <c r="J35" i="9"/>
  <c r="K5" i="2"/>
  <c r="K31" i="2" s="1"/>
  <c r="M30" i="3"/>
  <c r="M31" i="3" s="1"/>
  <c r="C13" i="2"/>
  <c r="C12" i="2" s="1"/>
  <c r="C30" i="2" s="1"/>
  <c r="C31" i="2" s="1"/>
  <c r="L30" i="2"/>
  <c r="L31" i="2" s="1"/>
  <c r="O19" i="7"/>
  <c r="O18" i="7" s="1"/>
  <c r="O34" i="9"/>
  <c r="H17" i="3"/>
  <c r="H13" i="3" s="1"/>
  <c r="H12" i="3" s="1"/>
  <c r="H30" i="3" s="1"/>
  <c r="H31" i="3" s="1"/>
  <c r="D12" i="1"/>
  <c r="L12" i="1" s="1"/>
  <c r="D5" i="4"/>
  <c r="O7" i="2"/>
  <c r="O6" i="2" s="1"/>
  <c r="D17" i="2"/>
  <c r="D13" i="2" s="1"/>
  <c r="D12" i="2" s="1"/>
  <c r="D30" i="2" s="1"/>
  <c r="D31" i="2" s="1"/>
  <c r="G17" i="2"/>
  <c r="G13" i="2" s="1"/>
  <c r="G12" i="2" s="1"/>
  <c r="G30" i="2" s="1"/>
  <c r="G31" i="2" s="1"/>
  <c r="J17" i="2"/>
  <c r="J13" i="2" s="1"/>
  <c r="J12" i="2" s="1"/>
  <c r="J30" i="2" s="1"/>
  <c r="J31" i="2" s="1"/>
  <c r="O19" i="2"/>
  <c r="E17" i="3"/>
  <c r="E13" i="3" s="1"/>
  <c r="E12" i="3" s="1"/>
  <c r="E30" i="3" s="1"/>
  <c r="G17" i="3"/>
  <c r="G13" i="3" s="1"/>
  <c r="G12" i="3" s="1"/>
  <c r="G30" i="3" s="1"/>
  <c r="G31" i="3" s="1"/>
  <c r="O14" i="3"/>
  <c r="C5" i="4"/>
  <c r="C30" i="4"/>
  <c r="C31" i="4" s="1"/>
  <c r="H35" i="5"/>
  <c r="H36" i="5" s="1"/>
  <c r="E22" i="9"/>
  <c r="E17" i="9" s="1"/>
  <c r="E16" i="9" s="1"/>
  <c r="E35" i="9" s="1"/>
  <c r="E36" i="9" s="1"/>
  <c r="O23" i="9"/>
  <c r="O22" i="9" s="1"/>
  <c r="O17" i="9" s="1"/>
  <c r="O23" i="7"/>
  <c r="O22" i="7" s="1"/>
  <c r="C22" i="7"/>
  <c r="C17" i="7" s="1"/>
  <c r="C16" i="7" s="1"/>
  <c r="C35" i="7" s="1"/>
  <c r="C36" i="7" s="1"/>
  <c r="O22" i="8"/>
  <c r="O20" i="8"/>
  <c r="D18" i="8"/>
  <c r="D17" i="8" s="1"/>
  <c r="D16" i="8" s="1"/>
  <c r="D35" i="8" s="1"/>
  <c r="D36" i="8" s="1"/>
  <c r="O19" i="8"/>
  <c r="H18" i="8"/>
  <c r="I5" i="8"/>
  <c r="I35" i="8"/>
  <c r="G5" i="9"/>
  <c r="C22" i="9"/>
  <c r="L17" i="9"/>
  <c r="L16" i="9" s="1"/>
  <c r="L35" i="9" s="1"/>
  <c r="L36" i="9" s="1"/>
  <c r="N17" i="5"/>
  <c r="N16" i="5" s="1"/>
  <c r="N35" i="5" s="1"/>
  <c r="N36" i="5" s="1"/>
  <c r="D6" i="7"/>
  <c r="D5" i="7" s="1"/>
  <c r="C22" i="8"/>
  <c r="C17" i="8" s="1"/>
  <c r="C16" i="8" s="1"/>
  <c r="C35" i="8" s="1"/>
  <c r="C36" i="8" s="1"/>
  <c r="F17" i="8"/>
  <c r="F16" i="8" s="1"/>
  <c r="F35" i="8" s="1"/>
  <c r="F36" i="8" s="1"/>
  <c r="G35" i="8"/>
  <c r="G36" i="8" s="1"/>
  <c r="H22" i="8"/>
  <c r="J35" i="8"/>
  <c r="J5" i="8"/>
  <c r="H6" i="9"/>
  <c r="H17" i="9"/>
  <c r="H16" i="9" s="1"/>
  <c r="G22" i="9"/>
  <c r="G17" i="9" s="1"/>
  <c r="G16" i="9" s="1"/>
  <c r="G35" i="9" s="1"/>
  <c r="G36" i="9" s="1"/>
  <c r="O31" i="5"/>
  <c r="O24" i="5"/>
  <c r="O22" i="5" s="1"/>
  <c r="O17" i="5" s="1"/>
  <c r="O16" i="5" s="1"/>
  <c r="O35" i="5" s="1"/>
  <c r="O36" i="5" s="1"/>
  <c r="E22" i="5"/>
  <c r="E17" i="5" s="1"/>
  <c r="E16" i="5" s="1"/>
  <c r="E35" i="5" s="1"/>
  <c r="E36" i="5" s="1"/>
  <c r="H6" i="8"/>
  <c r="I35" i="9"/>
  <c r="I5" i="9"/>
  <c r="M16" i="9"/>
  <c r="M35" i="9" s="1"/>
  <c r="M36" i="9" s="1"/>
  <c r="N17" i="9"/>
  <c r="N16" i="9" s="1"/>
  <c r="N35" i="9" s="1"/>
  <c r="N36" i="9" s="1"/>
  <c r="E31" i="3" l="1"/>
  <c r="D36" i="5"/>
  <c r="O25" i="5"/>
  <c r="D35" i="7"/>
  <c r="D36" i="7" s="1"/>
  <c r="H17" i="8"/>
  <c r="H16" i="8" s="1"/>
  <c r="O16" i="9"/>
  <c r="O35" i="9" s="1"/>
  <c r="O9" i="5"/>
  <c r="O13" i="3"/>
  <c r="O12" i="3" s="1"/>
  <c r="O17" i="7"/>
  <c r="O16" i="7" s="1"/>
  <c r="O35" i="7" s="1"/>
  <c r="D31" i="4"/>
  <c r="O5" i="2"/>
  <c r="O30" i="2"/>
  <c r="O31" i="2" s="1"/>
  <c r="I36" i="9"/>
  <c r="H35" i="8"/>
  <c r="H5" i="8"/>
  <c r="J36" i="8"/>
  <c r="O18" i="8"/>
  <c r="O17" i="8" s="1"/>
  <c r="O16" i="8" s="1"/>
  <c r="O35" i="8" s="1"/>
  <c r="O30" i="3"/>
  <c r="O31" i="3" s="1"/>
  <c r="Q12" i="3"/>
  <c r="F36" i="9"/>
  <c r="F31" i="4"/>
  <c r="I31" i="2"/>
  <c r="K31" i="3"/>
  <c r="H5" i="9"/>
  <c r="H35" i="9"/>
  <c r="H36" i="9" s="1"/>
  <c r="I36" i="8"/>
  <c r="J36" i="9"/>
  <c r="H36" i="8" l="1"/>
</calcChain>
</file>

<file path=xl/sharedStrings.xml><?xml version="1.0" encoding="utf-8"?>
<sst xmlns="http://schemas.openxmlformats.org/spreadsheetml/2006/main" count="582" uniqueCount="64">
  <si>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</si>
  <si>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</si>
  <si>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</si>
  <si>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</si>
  <si>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</si>
  <si>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</si>
  <si>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</si>
  <si>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</si>
  <si>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</si>
  <si>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</si>
  <si>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</si>
  <si>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</si>
  <si>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</si>
  <si>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</si>
  <si>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</si>
  <si>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</si>
  <si>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</si>
  <si>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</si>
  <si>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</si>
  <si>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</si>
  <si>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</si>
  <si>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</si>
  <si>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</si>
  <si>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</si>
  <si>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</si>
  <si>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</si>
  <si>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</si>
  <si>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</si>
  <si>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</si>
  <si>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</si>
  <si>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</si>
  <si>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</si>
  <si>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</si>
  <si>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</si>
  <si>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</si>
  <si>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</si>
  <si>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</si>
  <si>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</si>
  <si>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</si>
  <si>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</si>
  <si>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</si>
  <si>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</si>
  <si>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</si>
  <si>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</si>
  <si>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</si>
  <si>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</si>
  <si>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</si>
  <si>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</si>
  <si>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</si>
  <si>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</si>
  <si>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</si>
  <si>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</si>
  <si>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1.1.3. </t>
  </si>
  <si>
    <t>ФИЦ КНЦ СО РАН</t>
  </si>
  <si>
    <t>филиал ПАО "Россети Сибирь" - "Красноярскэнерго"</t>
  </si>
  <si>
    <t>Отпуск в Россети</t>
  </si>
  <si>
    <t>Баланс электрической энергии и мощности на 2023 год ООО "Финарт"</t>
  </si>
  <si>
    <t>СН2 (Энергосбыт)</t>
  </si>
  <si>
    <t>СН2 (Мосэнергосбыт)</t>
  </si>
  <si>
    <t xml:space="preserve">ООО "ЕнисейСетьСервис" </t>
  </si>
  <si>
    <t xml:space="preserve"> Отпуск в ЕнисейСетьСервис</t>
  </si>
  <si>
    <t>1Квартал</t>
  </si>
  <si>
    <t>2 квартал</t>
  </si>
  <si>
    <t>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</si>
</sst>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43" fontId="2" fillId="0" borderId="0" xfId="3" applyFont="1"/>
    <xf numFmtId="0" fontId="12" fillId="0" borderId="0" xfId="0" applyFont="1"/>
  </cellXfs>
  <cellStyles count="4">
    <cellStyle name="Гиперссылка" xfId="2" builtinId="8"/>
    <cellStyle name="Обычный" xfId="0" builtinId="0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9\&#1069;&#1085;&#1077;&#1088;&#1075;&#1086;&#1089;&#1073;&#1099;&#1090;\&#1060;&#1041;%20&#1089;&#1077;&#1085;&#1090;&#1103;&#1073;&#1088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9/&#1069;&#1085;&#1077;&#1088;&#1075;&#1086;&#1089;&#1073;&#1099;&#1090;/&#1060;&#1041;%20&#1089;&#1077;&#1085;&#1090;&#1103;&#1073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10\&#1069;&#1085;&#1077;&#1088;&#1075;&#1086;&#1089;&#1073;&#1099;&#1090;\&#1060;&#1041;%20&#1086;&#1082;&#1090;&#1103;&#1073;&#1088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10/&#1069;&#1085;&#1077;&#1088;&#1075;&#1086;&#1089;&#1073;&#1099;&#1090;/&#1060;&#1041;%20&#1086;&#1082;&#1090;&#1103;&#1073;&#1088;&#1100;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11\&#1069;&#1085;&#1077;&#1088;&#1075;&#1086;&#1089;&#1073;&#1099;&#1090;\&#1060;&#1041;%20&#1085;&#1086;&#1103;&#1073;&#1088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11/&#1069;&#1085;&#1077;&#1088;&#1075;&#1086;&#1089;&#1073;&#1099;&#1090;/&#1060;&#1041;%20&#1085;&#1086;&#1103;&#1073;&#1088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12\&#1069;&#1085;&#1077;&#1088;&#1075;&#1086;&#1089;&#1073;&#1099;&#1090;\&#1060;&#1041;%20&#1076;&#1077;&#1082;&#1072;&#1073;&#1088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12/&#1069;&#1085;&#1077;&#1088;&#1075;&#1086;&#1089;&#1073;&#1099;&#1090;/&#1060;&#1041;%20&#1076;&#1077;&#1082;&#1072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1\&#1069;&#1085;&#1077;&#1088;&#1075;&#1086;&#1089;&#1073;&#1099;&#1090;\&#1060;&#1041;%20&#1103;&#1085;&#1074;&#1072;&#1088;&#1100;%20(+&#1087;&#1072;&#1088;&#1082;&#1086;&#1074;&#1082;&#1072;)%20&#1082;&#1086;&#1088;&#1088;&#1077;&#1082;&#1090;&#1080;&#1088;&#1086;&#1074;&#1086;&#1095;&#1085;&#1099;&#1081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1/&#1069;&#1085;&#1077;&#1088;&#1075;&#1086;&#1089;&#1073;&#1099;&#1090;/&#1060;&#1041;%20&#1103;&#1085;&#1074;&#1072;&#1088;&#1100;%20(+&#1087;&#1072;&#1088;&#1082;&#1086;&#1074;&#1082;&#1072;)%20&#1082;&#1086;&#1088;&#1088;&#1077;&#1082;&#1090;&#1080;&#1088;&#1086;&#1074;&#1086;&#1095;&#1085;&#1099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2/&#1069;&#1085;&#1077;&#1088;&#1075;&#1086;&#1089;&#1073;&#1099;&#1090;/&#1060;&#1041;%20&#1092;&#1077;&#1074;&#1088;&#1072;&#1083;&#1100;%20(+&#1087;&#1072;&#1088;&#1082;&#1086;&#1074;&#1082;&#1072;)%20&#1082;&#1086;&#1088;&#1088;&#1077;&#1082;&#1090;&#1080;&#1088;&#1086;&#1074;&#1086;&#1095;&#1085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3/&#1069;&#1085;&#1077;&#1088;&#1075;&#1086;&#1089;&#1073;&#1099;&#1090;/&#1060;&#1041;%20&#1084;&#1072;&#1088;&#1090;%20(+&#1087;&#1072;&#1088;&#1082;&#1086;&#1074;&#1082;&#1072;)%20&#1082;&#1086;&#1088;&#1088;&#1077;&#1082;&#1090;&#1080;&#1088;&#1086;&#1074;&#1086;&#1095;&#1085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4/&#1069;&#1085;&#1077;&#1088;&#1075;&#1086;&#1089;&#1073;&#1099;&#1090;/&#1060;&#1041;%20&#1072;&#1087;&#1088;&#1077;&#1083;&#1100;%20(+&#1087;&#1072;&#1088;&#1082;&#1086;&#1074;&#1082;&#1072;)%20&#1082;&#1086;&#1088;&#1088;&#1077;&#1082;&#1090;&#1080;&#1088;&#1086;&#1074;&#1086;&#1095;&#1085;&#1099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5/&#1069;&#1085;&#1077;&#1088;&#1075;&#1086;&#1089;&#1073;&#1099;&#1090;/&#1060;&#1041;%20&#1084;&#1072;&#1081;%20&#1082;&#1086;&#1088;&#1088;&#1077;&#1082;&#1090;&#1080;&#1088;&#1086;&#1074;&#1086;&#1095;&#1085;&#1099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6\&#1101;&#1085;&#1077;&#1088;&#1075;&#1086;&#1089;&#1073;&#1099;&#1090;\&#1060;&#1041;%20&#1080;&#1102;&#1085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6/&#1101;&#1085;&#1077;&#1088;&#1075;&#1086;&#1089;&#1073;&#1099;&#1090;/&#1060;&#1041;%20&#1080;&#1102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7\&#1069;&#1085;&#1077;&#1088;&#1075;&#1086;&#1089;&#1073;&#1099;&#1090;\&#1060;&#1041;%20&#1080;&#1102;&#1083;&#1100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7/&#1069;&#1085;&#1077;&#1088;&#1075;&#1086;&#1089;&#1073;&#1099;&#1090;/&#1060;&#1041;%20&#1080;&#1102;&#1083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dkur_AA\Desktop\&#1055;&#1086;&#1076;&#1082;&#1091;&#1088;\&#1069;&#1083;&#1077;&#1082;&#1090;&#1088;&#1086;&#1101;&#1085;&#1077;&#1088;&#1075;&#1080;&#1103;\2023\08%20&#1052;&#1072;&#1088;&#1100;&#1103;&#1089;&#1086;&#1074;\&#1069;&#1085;&#1077;&#1088;&#1075;&#1086;&#1089;&#1073;&#1099;&#1090;\&#1060;&#1041;%20&#1072;&#1074;&#1075;&#1091;&#1089;&#1090;,%20&#1074;&#1086;&#1079;&#1084;&#1086;&#1078;&#1085;&#1086;%20&#1074;&#1077;&#1088;&#1085;&#1099;&#1081;.xlsx" TargetMode="External"/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3/08%20&#1052;&#1072;&#1088;&#1100;&#1103;&#1089;&#1086;&#1074;/&#1069;&#1085;&#1077;&#1088;&#1075;&#1086;&#1089;&#1073;&#1099;&#1090;/&#1060;&#1041;%20&#1072;&#1074;&#1075;&#1091;&#1089;&#1090;,%20&#1074;&#1086;&#1079;&#1084;&#1086;&#1078;&#1085;&#1086;%20&#1074;&#1077;&#1088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2147076.0000000093</v>
          </cell>
        </row>
        <row r="15">
          <cell r="C15">
            <v>1905695.9999999972</v>
          </cell>
        </row>
        <row r="16">
          <cell r="C16">
            <v>333823.99999999977</v>
          </cell>
        </row>
        <row r="25">
          <cell r="G25">
            <v>623494</v>
          </cell>
        </row>
        <row r="26">
          <cell r="F26">
            <v>295036</v>
          </cell>
        </row>
        <row r="45">
          <cell r="F45">
            <v>478721</v>
          </cell>
          <cell r="G45">
            <v>548039</v>
          </cell>
        </row>
        <row r="46">
          <cell r="F46">
            <v>512713</v>
          </cell>
          <cell r="G46">
            <v>302461</v>
          </cell>
        </row>
        <row r="54">
          <cell r="C54">
            <v>110</v>
          </cell>
        </row>
        <row r="55">
          <cell r="C55">
            <v>71868</v>
          </cell>
        </row>
        <row r="58">
          <cell r="C58">
            <v>223966.80000000069</v>
          </cell>
        </row>
        <row r="61">
          <cell r="C61">
            <v>872536</v>
          </cell>
        </row>
        <row r="64">
          <cell r="C64">
            <v>196757</v>
          </cell>
        </row>
        <row r="67">
          <cell r="G67">
            <v>6123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ок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2357531.9999999898</v>
          </cell>
        </row>
        <row r="15">
          <cell r="C15">
            <v>2203775.9999999963</v>
          </cell>
        </row>
        <row r="16">
          <cell r="C16">
            <v>441879.99999999965</v>
          </cell>
        </row>
        <row r="25">
          <cell r="F25">
            <v>434389</v>
          </cell>
          <cell r="G25">
            <v>557542</v>
          </cell>
        </row>
        <row r="39">
          <cell r="G39">
            <v>139</v>
          </cell>
        </row>
        <row r="45">
          <cell r="F45">
            <v>492979</v>
          </cell>
          <cell r="G45">
            <v>567282</v>
          </cell>
        </row>
        <row r="46">
          <cell r="F46">
            <v>504640</v>
          </cell>
          <cell r="G46">
            <v>327726</v>
          </cell>
        </row>
        <row r="54">
          <cell r="C54">
            <v>110</v>
          </cell>
        </row>
        <row r="55">
          <cell r="C55">
            <v>76465</v>
          </cell>
        </row>
        <row r="58">
          <cell r="C58">
            <v>277724.59999999986</v>
          </cell>
        </row>
        <row r="61">
          <cell r="C61">
            <v>1138561</v>
          </cell>
        </row>
        <row r="64">
          <cell r="C64">
            <v>224900</v>
          </cell>
        </row>
        <row r="67">
          <cell r="G67">
            <v>5441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ок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2613444.0000000023</v>
          </cell>
        </row>
        <row r="15">
          <cell r="C15">
            <v>2500884.0000000102</v>
          </cell>
        </row>
        <row r="16">
          <cell r="C16">
            <v>661399.99999999977</v>
          </cell>
        </row>
        <row r="25">
          <cell r="F25">
            <v>762381</v>
          </cell>
          <cell r="G25">
            <v>615607</v>
          </cell>
        </row>
        <row r="39">
          <cell r="G39">
            <v>146</v>
          </cell>
        </row>
        <row r="45">
          <cell r="F45">
            <v>502407</v>
          </cell>
          <cell r="G45">
            <v>551719</v>
          </cell>
        </row>
        <row r="46">
          <cell r="F46">
            <v>649973</v>
          </cell>
          <cell r="G46">
            <v>449966</v>
          </cell>
        </row>
        <row r="54">
          <cell r="C54">
            <v>110</v>
          </cell>
        </row>
        <row r="55">
          <cell r="C55">
            <v>85322</v>
          </cell>
        </row>
        <row r="58">
          <cell r="C58">
            <v>327465.79999999946</v>
          </cell>
        </row>
        <row r="61">
          <cell r="C61">
            <v>1357765</v>
          </cell>
        </row>
        <row r="64">
          <cell r="C64">
            <v>214012</v>
          </cell>
        </row>
        <row r="67">
          <cell r="G67">
            <v>5720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дека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2941524.000000007</v>
          </cell>
        </row>
        <row r="15">
          <cell r="C15">
            <v>2654153.9999999995</v>
          </cell>
        </row>
        <row r="16">
          <cell r="C16">
            <v>818104.00000000093</v>
          </cell>
        </row>
        <row r="25">
          <cell r="F25">
            <v>939662</v>
          </cell>
          <cell r="G25">
            <v>751463</v>
          </cell>
        </row>
        <row r="39">
          <cell r="G39">
            <v>181</v>
          </cell>
        </row>
        <row r="45">
          <cell r="F45">
            <v>514465</v>
          </cell>
          <cell r="G45">
            <v>579315</v>
          </cell>
        </row>
        <row r="46">
          <cell r="F46">
            <v>776006</v>
          </cell>
          <cell r="G46">
            <v>589266</v>
          </cell>
        </row>
        <row r="54">
          <cell r="C54">
            <v>110</v>
          </cell>
        </row>
        <row r="55">
          <cell r="C55">
            <v>82726</v>
          </cell>
        </row>
        <row r="58">
          <cell r="C58">
            <v>385509.59999999846</v>
          </cell>
        </row>
        <row r="61">
          <cell r="C61">
            <v>1540576.7999999938</v>
          </cell>
        </row>
        <row r="64">
          <cell r="C64">
            <v>215627</v>
          </cell>
        </row>
        <row r="67">
          <cell r="G67">
            <v>6496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3094487.9999999944</v>
          </cell>
        </row>
        <row r="15">
          <cell r="C15">
            <v>2697606.0000000116</v>
          </cell>
        </row>
        <row r="16">
          <cell r="C16">
            <v>621528.00000000035</v>
          </cell>
        </row>
        <row r="25">
          <cell r="F25">
            <v>947826</v>
          </cell>
          <cell r="G25">
            <v>600993</v>
          </cell>
        </row>
        <row r="39">
          <cell r="G39">
            <v>528</v>
          </cell>
        </row>
        <row r="45">
          <cell r="B45" t="str">
            <v>Население, проживающее в городских населенных пунктах в домах, с э/плитами и БЕЗ электроотопительных установок в пределах с/н</v>
          </cell>
          <cell r="F45">
            <v>465621</v>
          </cell>
          <cell r="G45">
            <v>543569</v>
          </cell>
        </row>
        <row r="46">
          <cell r="B46" t="str">
            <v>Население, проживающее в городских населенных пунктах в домах, с э/плитами и БЕЗ электроотопительных установок сверх с/н</v>
          </cell>
          <cell r="F46">
            <v>733780</v>
          </cell>
          <cell r="G46">
            <v>508248</v>
          </cell>
        </row>
        <row r="54">
          <cell r="C54">
            <v>110</v>
          </cell>
        </row>
        <row r="55">
          <cell r="C55">
            <v>199701</v>
          </cell>
        </row>
        <row r="58">
          <cell r="C58">
            <v>400741.19999999838</v>
          </cell>
        </row>
        <row r="61">
          <cell r="C61">
            <v>1511629.1999999965</v>
          </cell>
        </row>
        <row r="64">
          <cell r="C64">
            <v>221342</v>
          </cell>
        </row>
        <row r="67">
          <cell r="G67">
            <v>5688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б финарт май 1 20 (4)"/>
      <sheetName val="февра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2648843.9999999995</v>
          </cell>
        </row>
        <row r="15">
          <cell r="C15">
            <v>2424383.9999999856</v>
          </cell>
        </row>
        <row r="16">
          <cell r="C16">
            <v>511919.99999999977</v>
          </cell>
        </row>
        <row r="25">
          <cell r="F25">
            <v>834991</v>
          </cell>
          <cell r="G25">
            <v>692062</v>
          </cell>
        </row>
        <row r="39">
          <cell r="G39">
            <v>0</v>
          </cell>
        </row>
        <row r="45">
          <cell r="F45">
            <v>480660</v>
          </cell>
          <cell r="G45">
            <v>549039</v>
          </cell>
        </row>
        <row r="46">
          <cell r="F46">
            <v>793634</v>
          </cell>
          <cell r="G46">
            <v>532444</v>
          </cell>
        </row>
        <row r="54">
          <cell r="C54">
            <v>110</v>
          </cell>
        </row>
        <row r="55">
          <cell r="C55">
            <v>104642</v>
          </cell>
        </row>
        <row r="58">
          <cell r="C58">
            <v>354070.80000000063</v>
          </cell>
        </row>
        <row r="61">
          <cell r="C61">
            <v>1293901.1999999981</v>
          </cell>
        </row>
        <row r="64">
          <cell r="C64">
            <v>194093</v>
          </cell>
        </row>
        <row r="67">
          <cell r="G67">
            <v>5315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б финарт май 1 20 (4)"/>
      <sheetName val="мар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2475660.0000000033</v>
          </cell>
        </row>
        <row r="15">
          <cell r="C15">
            <v>2403612.0000000102</v>
          </cell>
        </row>
        <row r="16">
          <cell r="C16">
            <v>465187.99999999983</v>
          </cell>
        </row>
        <row r="25">
          <cell r="F25">
            <v>719234</v>
          </cell>
          <cell r="G25">
            <v>513418</v>
          </cell>
        </row>
        <row r="39">
          <cell r="G39">
            <v>0</v>
          </cell>
        </row>
        <row r="45">
          <cell r="F45">
            <v>478064</v>
          </cell>
          <cell r="G45">
            <v>542850</v>
          </cell>
        </row>
        <row r="46">
          <cell r="F46">
            <v>544534</v>
          </cell>
          <cell r="G46">
            <v>325201</v>
          </cell>
        </row>
        <row r="54">
          <cell r="C54">
            <v>110</v>
          </cell>
        </row>
        <row r="55">
          <cell r="C55">
            <v>103036</v>
          </cell>
        </row>
        <row r="58">
          <cell r="C58">
            <v>338576.40000000031</v>
          </cell>
        </row>
        <row r="61">
          <cell r="C61">
            <v>1276614.0000000058</v>
          </cell>
        </row>
        <row r="64">
          <cell r="C64">
            <v>211841</v>
          </cell>
        </row>
        <row r="67">
          <cell r="G67">
            <v>5848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2333004.0000000014</v>
          </cell>
        </row>
        <row r="15">
          <cell r="C15">
            <v>1868562.0000000035</v>
          </cell>
        </row>
        <row r="16">
          <cell r="C16">
            <v>406995.99999999988</v>
          </cell>
        </row>
        <row r="25">
          <cell r="F25">
            <v>626695</v>
          </cell>
          <cell r="G25">
            <v>535508</v>
          </cell>
        </row>
        <row r="39">
          <cell r="G39">
            <v>-307</v>
          </cell>
        </row>
        <row r="45">
          <cell r="F45">
            <v>485428</v>
          </cell>
          <cell r="G45">
            <v>550367</v>
          </cell>
        </row>
        <row r="46">
          <cell r="F46">
            <v>587708</v>
          </cell>
          <cell r="G46">
            <v>376595</v>
          </cell>
        </row>
        <row r="54">
          <cell r="C54">
            <v>110</v>
          </cell>
        </row>
        <row r="55">
          <cell r="C55">
            <v>94227</v>
          </cell>
        </row>
        <row r="58">
          <cell r="C58">
            <v>284687.99999999895</v>
          </cell>
        </row>
        <row r="61">
          <cell r="C61">
            <v>804320</v>
          </cell>
        </row>
        <row r="64">
          <cell r="C64">
            <v>204761</v>
          </cell>
        </row>
        <row r="67">
          <cell r="G67">
            <v>6311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2205071.9999999949</v>
          </cell>
        </row>
        <row r="15">
          <cell r="C15">
            <v>2046150.0000000033</v>
          </cell>
        </row>
        <row r="16">
          <cell r="C16">
            <v>363436.00000000052</v>
          </cell>
        </row>
        <row r="25">
          <cell r="F25">
            <v>421097</v>
          </cell>
          <cell r="G25">
            <v>528184</v>
          </cell>
        </row>
        <row r="39">
          <cell r="G39">
            <v>152</v>
          </cell>
        </row>
        <row r="45">
          <cell r="F45">
            <v>480661</v>
          </cell>
          <cell r="G45">
            <v>533939</v>
          </cell>
        </row>
        <row r="46">
          <cell r="F46">
            <v>501843</v>
          </cell>
          <cell r="G46">
            <v>280864</v>
          </cell>
        </row>
        <row r="54">
          <cell r="C54">
            <v>110</v>
          </cell>
        </row>
        <row r="55">
          <cell r="C55">
            <v>93653</v>
          </cell>
        </row>
        <row r="58">
          <cell r="C58">
            <v>288061.20000000019</v>
          </cell>
        </row>
        <row r="61">
          <cell r="C61">
            <v>942912</v>
          </cell>
        </row>
        <row r="64">
          <cell r="C64">
            <v>202693</v>
          </cell>
        </row>
        <row r="67">
          <cell r="G67">
            <v>7170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июн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2066508.000000007</v>
          </cell>
        </row>
        <row r="15">
          <cell r="C15">
            <v>1769777.9999999984</v>
          </cell>
        </row>
        <row r="16">
          <cell r="C16">
            <v>284703.99999999936</v>
          </cell>
        </row>
        <row r="25">
          <cell r="F25">
            <v>280812</v>
          </cell>
          <cell r="G25">
            <v>652091</v>
          </cell>
        </row>
        <row r="39">
          <cell r="G39">
            <v>183</v>
          </cell>
        </row>
        <row r="45">
          <cell r="F45">
            <v>481597</v>
          </cell>
          <cell r="G45">
            <v>558149</v>
          </cell>
        </row>
        <row r="46">
          <cell r="F46">
            <v>437284</v>
          </cell>
          <cell r="G46">
            <v>277798</v>
          </cell>
        </row>
        <row r="54">
          <cell r="C54">
            <v>110</v>
          </cell>
        </row>
        <row r="55">
          <cell r="C55">
            <v>82026</v>
          </cell>
        </row>
        <row r="58">
          <cell r="C58">
            <v>251661.60000000105</v>
          </cell>
        </row>
        <row r="61">
          <cell r="C61">
            <v>776955</v>
          </cell>
        </row>
        <row r="64">
          <cell r="C64">
            <v>203063</v>
          </cell>
        </row>
        <row r="67">
          <cell r="G67">
            <v>7135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ию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2003903.9999999974</v>
          </cell>
        </row>
        <row r="15">
          <cell r="C15">
            <v>1811015.9999999932</v>
          </cell>
        </row>
        <row r="16">
          <cell r="C16">
            <v>279144.00000000064</v>
          </cell>
        </row>
        <row r="25">
          <cell r="F25">
            <v>275255</v>
          </cell>
          <cell r="G25">
            <v>751732</v>
          </cell>
        </row>
        <row r="39">
          <cell r="G39">
            <v>187</v>
          </cell>
        </row>
        <row r="45">
          <cell r="F45">
            <v>467121</v>
          </cell>
          <cell r="G45">
            <v>518435</v>
          </cell>
        </row>
        <row r="46">
          <cell r="F46">
            <v>397875</v>
          </cell>
          <cell r="G46">
            <v>223681</v>
          </cell>
        </row>
        <row r="54">
          <cell r="C54">
            <v>110</v>
          </cell>
        </row>
        <row r="55">
          <cell r="C55">
            <v>72063</v>
          </cell>
        </row>
        <row r="58">
          <cell r="C58">
            <v>236725.20000000022</v>
          </cell>
        </row>
        <row r="61">
          <cell r="C61">
            <v>680490</v>
          </cell>
        </row>
        <row r="64">
          <cell r="C64">
            <v>216902</v>
          </cell>
        </row>
        <row r="67">
          <cell r="G67">
            <v>6179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фб финарт май 1 20 (4)"/>
      <sheetName val="авгус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>
        <row r="14">
          <cell r="C14">
            <v>2389895.9999999953</v>
          </cell>
        </row>
        <row r="15">
          <cell r="C15">
            <v>1817675.9999999995</v>
          </cell>
        </row>
        <row r="16">
          <cell r="C16">
            <v>335556.00000000017</v>
          </cell>
        </row>
        <row r="25">
          <cell r="F25">
            <v>295582</v>
          </cell>
          <cell r="G25">
            <v>779982</v>
          </cell>
        </row>
        <row r="39">
          <cell r="G39">
            <v>-820</v>
          </cell>
        </row>
        <row r="45">
          <cell r="F45">
            <v>484504</v>
          </cell>
          <cell r="G45">
            <v>535134</v>
          </cell>
        </row>
        <row r="46">
          <cell r="F46">
            <v>499882</v>
          </cell>
          <cell r="G46">
            <v>291052</v>
          </cell>
        </row>
        <row r="54">
          <cell r="C54">
            <v>110</v>
          </cell>
        </row>
        <row r="55">
          <cell r="C55">
            <v>78463</v>
          </cell>
        </row>
        <row r="58">
          <cell r="C58">
            <v>284076.00000000029</v>
          </cell>
        </row>
        <row r="61">
          <cell r="C61">
            <v>826981</v>
          </cell>
        </row>
        <row r="64">
          <cell r="C64">
            <v>219605</v>
          </cell>
        </row>
        <row r="67">
          <cell r="G67">
            <v>6595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U44"/>
  <sheetViews>
    <sheetView zoomScale="90" zoomScaleNormal="90" workbookViewId="0">
      <pane xSplit="2" ySplit="4" topLeftCell="J8" activePane="bottomRight" state="frozen"/>
      <selection pane="topRight" activeCell="C1" sqref="C1"/>
      <selection pane="bottomLeft" activeCell="A5" sqref="A5"/>
      <selection pane="bottomRight" activeCell="M5" sqref="M5:M43"/>
    </sheetView>
  </sheetViews>
  <sheetFormatPr defaultRowHeight="15.75" x14ac:dyDescent="0.25"/>
  <cols>
    <col min="1" max="1" width="9.140625" style="1"/>
    <col min="2" max="2" width="59.42578125" style="1" customWidth="1"/>
    <col min="3" max="16" width="16.7109375" style="1" customWidth="1"/>
    <col min="17" max="17" width="16.85546875" style="1" customWidth="1"/>
    <col min="18" max="18" width="9.140625" style="1"/>
    <col min="19" max="19" width="12.5703125" style="1" customWidth="1"/>
    <col min="20" max="21" width="11.28515625" style="1" bestFit="1" customWidth="1"/>
    <col min="22" max="16384" width="9.140625" style="1"/>
  </cols>
  <sheetData>
    <row r="2" spans="1:20" x14ac:dyDescent="0.25">
      <c r="B2" s="2" t="s">
        <v>56</v>
      </c>
    </row>
    <row r="3" spans="1:20" x14ac:dyDescent="0.25">
      <c r="C3" s="49">
        <f>24*31</f>
        <v>744</v>
      </c>
      <c r="D3" s="49">
        <f>24*28</f>
        <v>672</v>
      </c>
      <c r="E3" s="49">
        <f>24*31</f>
        <v>744</v>
      </c>
      <c r="F3" s="49">
        <f>24*30</f>
        <v>720</v>
      </c>
      <c r="G3" s="49">
        <f>24*31</f>
        <v>744</v>
      </c>
      <c r="H3" s="49">
        <f>24*30</f>
        <v>720</v>
      </c>
      <c r="I3" s="49"/>
      <c r="J3" s="49">
        <f>24*31</f>
        <v>744</v>
      </c>
      <c r="K3" s="49">
        <f>24*31</f>
        <v>744</v>
      </c>
      <c r="L3" s="49">
        <f>24*30</f>
        <v>720</v>
      </c>
      <c r="M3" s="49">
        <f>24*31</f>
        <v>744</v>
      </c>
      <c r="N3" s="49">
        <f>24*30</f>
        <v>720</v>
      </c>
      <c r="O3" s="49">
        <f>24*31</f>
        <v>744</v>
      </c>
      <c r="P3" s="49"/>
    </row>
    <row r="4" spans="1:20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63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62</v>
      </c>
      <c r="Q4" s="3" t="s">
        <v>43</v>
      </c>
    </row>
    <row r="5" spans="1:20" ht="47.25" x14ac:dyDescent="0.25">
      <c r="A5" s="5" t="s">
        <v>13</v>
      </c>
      <c r="B5" s="6" t="s">
        <v>14</v>
      </c>
      <c r="C5" s="7">
        <f t="shared" ref="C5:F5" si="0">C6</f>
        <v>8620.4596774193633</v>
      </c>
      <c r="D5" s="7">
        <f t="shared" si="0"/>
        <v>8311.2321428571213</v>
      </c>
      <c r="E5" s="7">
        <f t="shared" si="0"/>
        <v>7183.4139784946419</v>
      </c>
      <c r="F5" s="7">
        <f t="shared" si="0"/>
        <v>6400.7805555555624</v>
      </c>
      <c r="G5" s="7">
        <f t="shared" ref="G5:Q5" si="1">G6</f>
        <v>6202.4973118279559</v>
      </c>
      <c r="H5" s="7">
        <f t="shared" si="1"/>
        <v>5723.597222222229</v>
      </c>
      <c r="I5" s="7">
        <f t="shared" si="1"/>
        <v>7073.6634813961446</v>
      </c>
      <c r="J5" s="7">
        <f t="shared" si="1"/>
        <v>5502.7741935483746</v>
      </c>
      <c r="K5" s="7">
        <f t="shared" si="1"/>
        <v>6106.3548387096716</v>
      </c>
      <c r="L5" s="7">
        <f t="shared" si="1"/>
        <v>6092.4944444444536</v>
      </c>
      <c r="M5" s="7">
        <f t="shared" si="1"/>
        <v>6724.7150537634207</v>
      </c>
      <c r="N5" s="7">
        <f t="shared" si="1"/>
        <v>8021.8444444444613</v>
      </c>
      <c r="O5" s="7">
        <f t="shared" si="1"/>
        <v>8620.6747311828058</v>
      </c>
      <c r="P5" s="7">
        <f t="shared" si="1"/>
        <v>6844.8096176821973</v>
      </c>
      <c r="Q5" s="7">
        <f t="shared" si="1"/>
        <v>6959.2365495391714</v>
      </c>
      <c r="S5" s="8"/>
      <c r="T5" s="8"/>
    </row>
    <row r="6" spans="1:20" x14ac:dyDescent="0.25">
      <c r="A6" s="5" t="s">
        <v>15</v>
      </c>
      <c r="B6" s="9" t="s">
        <v>16</v>
      </c>
      <c r="C6" s="7">
        <f t="shared" ref="C6:O6" si="2">SUM(C7:C8)</f>
        <v>8620.4596774193633</v>
      </c>
      <c r="D6" s="7">
        <f t="shared" si="2"/>
        <v>8311.2321428571213</v>
      </c>
      <c r="E6" s="7">
        <f t="shared" si="2"/>
        <v>7183.4139784946419</v>
      </c>
      <c r="F6" s="7">
        <f t="shared" si="2"/>
        <v>6400.7805555555624</v>
      </c>
      <c r="G6" s="7">
        <f t="shared" si="2"/>
        <v>6202.4973118279559</v>
      </c>
      <c r="H6" s="7">
        <f t="shared" si="2"/>
        <v>5723.597222222229</v>
      </c>
      <c r="I6" s="7">
        <f t="shared" si="2"/>
        <v>7073.6634813961446</v>
      </c>
      <c r="J6" s="7">
        <f t="shared" si="2"/>
        <v>5502.7741935483746</v>
      </c>
      <c r="K6" s="7">
        <f t="shared" si="2"/>
        <v>6106.3548387096716</v>
      </c>
      <c r="L6" s="7">
        <f t="shared" si="2"/>
        <v>6092.4944444444536</v>
      </c>
      <c r="M6" s="7">
        <f t="shared" si="2"/>
        <v>6724.7150537634207</v>
      </c>
      <c r="N6" s="7">
        <f t="shared" si="2"/>
        <v>8021.8444444444613</v>
      </c>
      <c r="O6" s="7">
        <f t="shared" si="2"/>
        <v>8620.6747311828058</v>
      </c>
      <c r="P6" s="7">
        <f>SUM(P7:P8)</f>
        <v>6844.8096176821973</v>
      </c>
      <c r="Q6" s="7">
        <f>SUM(Q7:Q8)</f>
        <v>6959.2365495391714</v>
      </c>
    </row>
    <row r="7" spans="1:20" x14ac:dyDescent="0.25">
      <c r="A7" s="5"/>
      <c r="B7" s="10" t="s">
        <v>46</v>
      </c>
      <c r="C7" s="7">
        <f t="shared" ref="C7:J7" si="3">C10+C13</f>
        <v>7785.0725806451701</v>
      </c>
      <c r="D7" s="7">
        <f t="shared" si="3"/>
        <v>7549.4464285714066</v>
      </c>
      <c r="E7" s="7">
        <f t="shared" si="3"/>
        <v>6558.1612903225996</v>
      </c>
      <c r="F7" s="7">
        <f t="shared" si="3"/>
        <v>5835.5083333333405</v>
      </c>
      <c r="G7" s="7">
        <f t="shared" si="3"/>
        <v>5714.008064516127</v>
      </c>
      <c r="H7" s="7">
        <f t="shared" si="3"/>
        <v>5328.1750000000075</v>
      </c>
      <c r="I7" s="7">
        <f t="shared" si="3"/>
        <v>6461.7286162314413</v>
      </c>
      <c r="J7" s="7">
        <f t="shared" si="3"/>
        <v>5127.5806451612771</v>
      </c>
      <c r="K7" s="7">
        <f t="shared" ref="K7" si="4">K10+K13</f>
        <v>5655.3387096774131</v>
      </c>
      <c r="L7" s="7">
        <f t="shared" ref="L7:N7" si="5">L10+L13</f>
        <v>5628.8500000000095</v>
      </c>
      <c r="M7" s="7">
        <f t="shared" si="5"/>
        <v>6130.7903225806258</v>
      </c>
      <c r="N7" s="7">
        <f t="shared" si="5"/>
        <v>7103.2333333333509</v>
      </c>
      <c r="O7" s="7">
        <f t="shared" ref="O7" si="6">O10+O13</f>
        <v>7521.0725806451701</v>
      </c>
      <c r="P7" s="7">
        <f>P10+P13</f>
        <v>6194.4775985663073</v>
      </c>
      <c r="Q7" s="7">
        <f>Q10+Q13</f>
        <v>6328.1031073988743</v>
      </c>
    </row>
    <row r="8" spans="1:20" x14ac:dyDescent="0.25">
      <c r="A8" s="5"/>
      <c r="B8" s="10" t="s">
        <v>17</v>
      </c>
      <c r="C8" s="7">
        <f t="shared" ref="C8:J8" si="7">C17</f>
        <v>835.38709677419399</v>
      </c>
      <c r="D8" s="7">
        <f t="shared" si="7"/>
        <v>761.78571428571399</v>
      </c>
      <c r="E8" s="7">
        <f t="shared" si="7"/>
        <v>625.25268817204278</v>
      </c>
      <c r="F8" s="7">
        <f t="shared" si="7"/>
        <v>565.27222222222201</v>
      </c>
      <c r="G8" s="7">
        <f t="shared" si="7"/>
        <v>488.48924731182865</v>
      </c>
      <c r="H8" s="7">
        <f t="shared" si="7"/>
        <v>395.42222222222131</v>
      </c>
      <c r="I8" s="7">
        <f t="shared" si="7"/>
        <v>611.93486516470375</v>
      </c>
      <c r="J8" s="7">
        <f t="shared" si="7"/>
        <v>375.19354838709762</v>
      </c>
      <c r="K8" s="7">
        <f t="shared" ref="K8" si="8">K17</f>
        <v>451.01612903225828</v>
      </c>
      <c r="L8" s="7">
        <f t="shared" ref="L8:N8" si="9">L17</f>
        <v>463.6444444444441</v>
      </c>
      <c r="M8" s="7">
        <f t="shared" si="9"/>
        <v>593.9247311827952</v>
      </c>
      <c r="N8" s="7">
        <f t="shared" si="9"/>
        <v>918.61111111111074</v>
      </c>
      <c r="O8" s="7">
        <f t="shared" ref="O8" si="10">O17</f>
        <v>1099.6021505376357</v>
      </c>
      <c r="P8" s="7">
        <f>P17</f>
        <v>650.33201911589026</v>
      </c>
      <c r="Q8" s="7">
        <f>Q17</f>
        <v>631.13344214029701</v>
      </c>
    </row>
    <row r="9" spans="1:20" x14ac:dyDescent="0.25">
      <c r="A9" s="5" t="s">
        <v>19</v>
      </c>
      <c r="B9" s="10" t="s">
        <v>54</v>
      </c>
      <c r="C9" s="11">
        <f t="shared" ref="C9:D9" si="11">SUM(C10:C11)</f>
        <v>4159.2580645161215</v>
      </c>
      <c r="D9" s="11">
        <f t="shared" si="11"/>
        <v>3941.7321428571422</v>
      </c>
      <c r="E9" s="11">
        <f t="shared" ref="E9:F9" si="12">SUM(E10:E11)</f>
        <v>3327.5000000000045</v>
      </c>
      <c r="F9" s="11">
        <f t="shared" si="12"/>
        <v>3240.2833333333351</v>
      </c>
      <c r="G9" s="11">
        <f t="shared" ref="G9:I9" si="13">SUM(G10:G11)</f>
        <v>2963.8064516128961</v>
      </c>
      <c r="H9" s="11">
        <f t="shared" ref="H9:J9" si="14">SUM(H10:H11)</f>
        <v>2870.1500000000096</v>
      </c>
      <c r="I9" s="11">
        <f t="shared" si="13"/>
        <v>3417.1216653865849</v>
      </c>
      <c r="J9" s="11">
        <f t="shared" si="14"/>
        <v>2693.4193548387061</v>
      </c>
      <c r="K9" s="11">
        <f t="shared" ref="K9" si="15">SUM(K10:K11)</f>
        <v>3212.2258064516068</v>
      </c>
      <c r="L9" s="11">
        <f t="shared" ref="L9:N9" si="16">SUM(L10:L11)</f>
        <v>2982.0500000000129</v>
      </c>
      <c r="M9" s="11">
        <f t="shared" si="16"/>
        <v>3168.7258064515991</v>
      </c>
      <c r="N9" s="11">
        <f t="shared" si="16"/>
        <v>3629.7833333333365</v>
      </c>
      <c r="O9" s="11">
        <f t="shared" ref="O9" si="17">SUM(O10:O11)</f>
        <v>3953.66129032259</v>
      </c>
      <c r="P9" s="11">
        <f t="shared" ref="P9:Q9" si="18">SUM(P10:P11)</f>
        <v>3273.3109318996417</v>
      </c>
      <c r="Q9" s="11">
        <f t="shared" si="18"/>
        <v>3345.2162986431131</v>
      </c>
    </row>
    <row r="10" spans="1:20" x14ac:dyDescent="0.25">
      <c r="A10" s="5"/>
      <c r="B10" s="10" t="s">
        <v>46</v>
      </c>
      <c r="C10" s="45">
        <f>'2023 (ЭЭ)'!C10/'2023 (Р)'!C3</f>
        <v>4159.2580645161215</v>
      </c>
      <c r="D10" s="45">
        <f>'2023 (ЭЭ)'!D10/'2023 (Р)'!D3</f>
        <v>3941.7321428571422</v>
      </c>
      <c r="E10" s="45">
        <f>'2023 (ЭЭ)'!E10/'2023 (Р)'!E3</f>
        <v>3327.5000000000045</v>
      </c>
      <c r="F10" s="45">
        <f>'2023 (ЭЭ)'!F10/'2023 (Р)'!F3</f>
        <v>3240.2833333333351</v>
      </c>
      <c r="G10" s="45">
        <f>'2023 (ЭЭ)'!G10/'2023 (Р)'!G3</f>
        <v>2963.8064516128961</v>
      </c>
      <c r="H10" s="45">
        <f>'2023 (ЭЭ)'!H10/'2023 (Р)'!H3</f>
        <v>2870.1500000000096</v>
      </c>
      <c r="I10" s="45">
        <f>SUM(C10:H10)/6</f>
        <v>3417.1216653865849</v>
      </c>
      <c r="J10" s="45">
        <f>'2023 (ЭЭ)'!J10/'2023 (Р)'!J3</f>
        <v>2693.4193548387061</v>
      </c>
      <c r="K10" s="45">
        <f>'2023 (ЭЭ)'!K10/'2023 (Р)'!K3</f>
        <v>3212.2258064516068</v>
      </c>
      <c r="L10" s="45">
        <f>'2023 (ЭЭ)'!L10/'2023 (Р)'!L3</f>
        <v>2982.0500000000129</v>
      </c>
      <c r="M10" s="45">
        <f>'2023 (ЭЭ)'!M10/'2023 (Р)'!M3</f>
        <v>3168.7258064515991</v>
      </c>
      <c r="N10" s="45">
        <f>'2023 (ЭЭ)'!N10/'2023 (Р)'!N3</f>
        <v>3629.7833333333365</v>
      </c>
      <c r="O10" s="45">
        <f>'2023 (ЭЭ)'!O10/'2023 (Р)'!O3</f>
        <v>3953.66129032259</v>
      </c>
      <c r="P10" s="45">
        <f>SUM(J10:O10)/6</f>
        <v>3273.3109318996417</v>
      </c>
      <c r="Q10" s="11">
        <f>(I10+P10)/2</f>
        <v>3345.2162986431131</v>
      </c>
    </row>
    <row r="11" spans="1:20" x14ac:dyDescent="0.25">
      <c r="A11" s="5"/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20" x14ac:dyDescent="0.25">
      <c r="A12" s="24" t="s">
        <v>48</v>
      </c>
      <c r="B12" s="10" t="s">
        <v>59</v>
      </c>
      <c r="C12" s="11">
        <f t="shared" ref="C12:D12" si="19">C14</f>
        <v>0</v>
      </c>
      <c r="D12" s="11">
        <f t="shared" si="19"/>
        <v>0</v>
      </c>
      <c r="E12" s="11">
        <f t="shared" ref="E12:F12" si="20">E14</f>
        <v>0</v>
      </c>
      <c r="F12" s="11">
        <f t="shared" si="20"/>
        <v>0</v>
      </c>
      <c r="G12" s="11">
        <f t="shared" ref="G12:I12" si="21">G14</f>
        <v>0</v>
      </c>
      <c r="H12" s="11">
        <f t="shared" ref="H12:J12" si="22">H14</f>
        <v>0</v>
      </c>
      <c r="I12" s="11">
        <f t="shared" si="21"/>
        <v>0</v>
      </c>
      <c r="J12" s="11">
        <f t="shared" si="22"/>
        <v>0</v>
      </c>
      <c r="K12" s="11">
        <f t="shared" ref="K12" si="23">K14</f>
        <v>0</v>
      </c>
      <c r="L12" s="11">
        <f t="shared" ref="L12:N12" si="24">L14</f>
        <v>0</v>
      </c>
      <c r="M12" s="11">
        <f t="shared" si="24"/>
        <v>0</v>
      </c>
      <c r="N12" s="11">
        <f t="shared" si="24"/>
        <v>0</v>
      </c>
      <c r="O12" s="11">
        <f t="shared" ref="O12" si="25">O14</f>
        <v>0</v>
      </c>
      <c r="P12" s="11">
        <f t="shared" ref="P12:Q12" si="26">P14</f>
        <v>0</v>
      </c>
      <c r="Q12" s="11">
        <f t="shared" si="26"/>
        <v>0</v>
      </c>
      <c r="S12" s="8"/>
    </row>
    <row r="13" spans="1:20" x14ac:dyDescent="0.25">
      <c r="A13" s="5"/>
      <c r="B13" s="10" t="s">
        <v>46</v>
      </c>
      <c r="C13" s="45">
        <f>'2023 (ЭЭ)'!C13/'2023 (Р)'!C3</f>
        <v>3625.8145161290481</v>
      </c>
      <c r="D13" s="45">
        <f>'2023 (ЭЭ)'!D13/'2023 (Р)'!D3</f>
        <v>3607.7142857142644</v>
      </c>
      <c r="E13" s="45">
        <f>'2023 (ЭЭ)'!E13/'2023 (Р)'!E3</f>
        <v>3230.6612903225946</v>
      </c>
      <c r="F13" s="45">
        <f>'2023 (ЭЭ)'!F13/'2023 (Р)'!F3</f>
        <v>2595.2250000000049</v>
      </c>
      <c r="G13" s="45">
        <f>'2023 (ЭЭ)'!G13/'2023 (Р)'!G3</f>
        <v>2750.2016129032304</v>
      </c>
      <c r="H13" s="45">
        <f>'2023 (ЭЭ)'!H13/'2023 (Р)'!H3</f>
        <v>2458.0249999999978</v>
      </c>
      <c r="I13" s="45">
        <f>SUM(C13:H13)/6</f>
        <v>3044.6069508448568</v>
      </c>
      <c r="J13" s="45">
        <f>'2023 (ЭЭ)'!J13/'2023 (Р)'!J3</f>
        <v>2434.1612903225714</v>
      </c>
      <c r="K13" s="45">
        <f>'2023 (ЭЭ)'!K13/'2023 (Р)'!K3</f>
        <v>2443.1129032258059</v>
      </c>
      <c r="L13" s="45">
        <f>'2023 (ЭЭ)'!L13/'2023 (Р)'!L3</f>
        <v>2646.7999999999961</v>
      </c>
      <c r="M13" s="45">
        <f>'2023 (ЭЭ)'!M13/'2023 (Р)'!M3</f>
        <v>2962.0645161290272</v>
      </c>
      <c r="N13" s="45">
        <f>'2023 (ЭЭ)'!N13/'2023 (Р)'!N3</f>
        <v>3473.4500000000144</v>
      </c>
      <c r="O13" s="45">
        <f>'2023 (ЭЭ)'!O13/'2023 (Р)'!O3</f>
        <v>3567.41129032258</v>
      </c>
      <c r="P13" s="45">
        <f>SUM(J13:O13)/6</f>
        <v>2921.1666666666656</v>
      </c>
      <c r="Q13" s="11">
        <f>(I13+P13)/2</f>
        <v>2982.8868087557612</v>
      </c>
    </row>
    <row r="14" spans="1:20" x14ac:dyDescent="0.25">
      <c r="A14" s="5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20" x14ac:dyDescent="0.25">
      <c r="A15" s="24" t="s">
        <v>52</v>
      </c>
      <c r="B15" s="10" t="s">
        <v>53</v>
      </c>
      <c r="C15" s="11">
        <f t="shared" ref="C15:O15" si="27">C16</f>
        <v>0</v>
      </c>
      <c r="D15" s="11">
        <f t="shared" si="27"/>
        <v>0</v>
      </c>
      <c r="E15" s="11">
        <f t="shared" si="27"/>
        <v>0</v>
      </c>
      <c r="F15" s="11">
        <f t="shared" si="27"/>
        <v>0</v>
      </c>
      <c r="G15" s="11">
        <f t="shared" si="27"/>
        <v>0</v>
      </c>
      <c r="H15" s="11">
        <f t="shared" si="27"/>
        <v>0</v>
      </c>
      <c r="I15" s="11">
        <f t="shared" si="27"/>
        <v>0</v>
      </c>
      <c r="J15" s="11">
        <f t="shared" si="27"/>
        <v>0</v>
      </c>
      <c r="K15" s="11">
        <f t="shared" si="27"/>
        <v>0</v>
      </c>
      <c r="L15" s="11">
        <f t="shared" si="27"/>
        <v>0</v>
      </c>
      <c r="M15" s="11">
        <f t="shared" si="27"/>
        <v>0</v>
      </c>
      <c r="N15" s="11">
        <f t="shared" si="27"/>
        <v>0</v>
      </c>
      <c r="O15" s="11">
        <f t="shared" si="27"/>
        <v>0</v>
      </c>
      <c r="P15" s="11">
        <f t="shared" ref="P15:Q15" si="28">P16</f>
        <v>0</v>
      </c>
      <c r="Q15" s="11">
        <f t="shared" si="28"/>
        <v>0</v>
      </c>
      <c r="S15" s="8"/>
    </row>
    <row r="16" spans="1:20" x14ac:dyDescent="0.25">
      <c r="A16" s="5"/>
      <c r="B16" s="10" t="s">
        <v>46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20" x14ac:dyDescent="0.25">
      <c r="A17" s="5"/>
      <c r="B17" s="10" t="s">
        <v>17</v>
      </c>
      <c r="C17" s="45">
        <f>'2023 (ЭЭ)'!C17/'2023 (Р)'!C3</f>
        <v>835.38709677419399</v>
      </c>
      <c r="D17" s="45">
        <f>'2023 (ЭЭ)'!D17/'2023 (Р)'!D3</f>
        <v>761.78571428571399</v>
      </c>
      <c r="E17" s="45">
        <f>'2023 (ЭЭ)'!E17/'2023 (Р)'!E3</f>
        <v>625.25268817204278</v>
      </c>
      <c r="F17" s="45">
        <f>'2023 (ЭЭ)'!F17/'2023 (Р)'!F3</f>
        <v>565.27222222222201</v>
      </c>
      <c r="G17" s="45">
        <f>'2023 (ЭЭ)'!G17/'2023 (Р)'!G3</f>
        <v>488.48924731182865</v>
      </c>
      <c r="H17" s="45">
        <f>'2023 (ЭЭ)'!H17/'2023 (Р)'!H3</f>
        <v>395.42222222222131</v>
      </c>
      <c r="I17" s="45">
        <f>SUM(C17:H17)/6</f>
        <v>611.93486516470375</v>
      </c>
      <c r="J17" s="45">
        <f>'2023 (ЭЭ)'!J17/'2023 (Р)'!J3</f>
        <v>375.19354838709762</v>
      </c>
      <c r="K17" s="45">
        <f>'2023 (ЭЭ)'!K17/'2023 (Р)'!K3</f>
        <v>451.01612903225828</v>
      </c>
      <c r="L17" s="45">
        <f>'2023 (ЭЭ)'!L17/'2023 (Р)'!L3</f>
        <v>463.6444444444441</v>
      </c>
      <c r="M17" s="45">
        <f>'2023 (ЭЭ)'!M17/'2023 (Р)'!M3</f>
        <v>593.9247311827952</v>
      </c>
      <c r="N17" s="45">
        <f>'2023 (ЭЭ)'!N17/'2023 (Р)'!N3</f>
        <v>918.61111111111074</v>
      </c>
      <c r="O17" s="45">
        <f>'2023 (ЭЭ)'!O17/'2023 (Р)'!O3</f>
        <v>1099.6021505376357</v>
      </c>
      <c r="P17" s="45">
        <f>SUM(J17:O17)/6</f>
        <v>650.33201911589026</v>
      </c>
      <c r="Q17" s="11">
        <f>(I17+P17)/2</f>
        <v>631.13344214029701</v>
      </c>
    </row>
    <row r="18" spans="1:20" x14ac:dyDescent="0.25">
      <c r="A18" s="5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20" x14ac:dyDescent="0.25">
      <c r="A19" s="5" t="s">
        <v>21</v>
      </c>
      <c r="B19" s="6" t="s">
        <v>22</v>
      </c>
      <c r="C19" s="7">
        <f t="shared" ref="C19:D19" si="29">C20+C38</f>
        <v>8252.3876344085947</v>
      </c>
      <c r="D19" s="7">
        <f t="shared" si="29"/>
        <v>8682.9791666666642</v>
      </c>
      <c r="E19" s="7">
        <f t="shared" ref="E19:F19" si="30">E20+E38</f>
        <v>6800.1698924731263</v>
      </c>
      <c r="F19" s="7">
        <f t="shared" si="30"/>
        <v>6328.3486111111088</v>
      </c>
      <c r="G19" s="7">
        <f t="shared" ref="G19:I19" si="31">G20+G38</f>
        <v>5754.4881720430112</v>
      </c>
      <c r="H19" s="7">
        <f t="shared" ref="H19:J19" si="32">H20+H38</f>
        <v>5567.8675000000003</v>
      </c>
      <c r="I19" s="7">
        <f t="shared" si="31"/>
        <v>6897.7068294504179</v>
      </c>
      <c r="J19" s="7">
        <f t="shared" si="32"/>
        <v>5170.3698924731179</v>
      </c>
      <c r="K19" s="7">
        <f t="shared" ref="K19" si="33">K20+K38</f>
        <v>5781.1102150537627</v>
      </c>
      <c r="L19" s="7">
        <f t="shared" ref="L19:N19" si="34">L20+L38</f>
        <v>5738.6455555555567</v>
      </c>
      <c r="M19" s="7">
        <f t="shared" si="34"/>
        <v>6193.4120967741937</v>
      </c>
      <c r="N19" s="7">
        <f t="shared" si="34"/>
        <v>7670.269166666666</v>
      </c>
      <c r="O19" s="7">
        <f t="shared" ref="O19" si="35">O20+O38</f>
        <v>8577.1551075268708</v>
      </c>
      <c r="P19" s="7">
        <f t="shared" ref="P19:Q19" si="36">P20+P38</f>
        <v>6521.827005675028</v>
      </c>
      <c r="Q19" s="7">
        <f t="shared" si="36"/>
        <v>6709.7669175627225</v>
      </c>
      <c r="S19" s="8"/>
      <c r="T19" s="8"/>
    </row>
    <row r="20" spans="1:20" s="2" customFormat="1" ht="31.5" x14ac:dyDescent="0.25">
      <c r="A20" s="5" t="s">
        <v>23</v>
      </c>
      <c r="B20" s="10" t="s">
        <v>24</v>
      </c>
      <c r="C20" s="40">
        <f t="shared" ref="C20:D20" si="37">C21+C26+C29</f>
        <v>5681.9973118279568</v>
      </c>
      <c r="D20" s="40">
        <f t="shared" si="37"/>
        <v>6230.6398809523807</v>
      </c>
      <c r="E20" s="40">
        <f t="shared" ref="E20:F20" si="38">E21+E26+E29</f>
        <v>4629.2150537634407</v>
      </c>
      <c r="F20" s="40">
        <f t="shared" si="38"/>
        <v>4815.8374999999996</v>
      </c>
      <c r="G20" s="40">
        <f t="shared" ref="G20:I20" si="39">G21+G26+G29</f>
        <v>4099.9543010752686</v>
      </c>
      <c r="H20" s="40">
        <f t="shared" ref="H20:J20" si="40">H21+H26+H29</f>
        <v>4139.2333333333327</v>
      </c>
      <c r="I20" s="40">
        <f t="shared" si="39"/>
        <v>4932.8128968253968</v>
      </c>
      <c r="J20" s="40">
        <f t="shared" si="40"/>
        <v>3937.5537634408602</v>
      </c>
      <c r="K20" s="40">
        <f t="shared" ref="K20" si="41">K21+K26+K29</f>
        <v>4287.7540322580635</v>
      </c>
      <c r="L20" s="40">
        <f t="shared" ref="L20:N20" si="42">L21+L26+L29</f>
        <v>4215.7250000000004</v>
      </c>
      <c r="M20" s="40">
        <f t="shared" si="42"/>
        <v>4289.802419354839</v>
      </c>
      <c r="N20" s="40">
        <f t="shared" si="42"/>
        <v>5329.6708333333336</v>
      </c>
      <c r="O20" s="40">
        <f t="shared" ref="O20" si="43">O21+O26+O29</f>
        <v>5988.3293010752686</v>
      </c>
      <c r="P20" s="40">
        <f t="shared" ref="P20:Q20" si="44">P21+P26+P29</f>
        <v>4674.8058915770607</v>
      </c>
      <c r="Q20" s="7">
        <f t="shared" si="44"/>
        <v>4803.8093942012283</v>
      </c>
      <c r="R20" s="21"/>
    </row>
    <row r="21" spans="1:20" s="2" customFormat="1" ht="31.5" x14ac:dyDescent="0.25">
      <c r="A21" s="12" t="s">
        <v>25</v>
      </c>
      <c r="B21" s="10" t="s">
        <v>26</v>
      </c>
      <c r="C21" s="40">
        <f t="shared" ref="C21:O21" si="45">SUM(C22:C25)</f>
        <v>2386.8938172043008</v>
      </c>
      <c r="D21" s="40">
        <f t="shared" si="45"/>
        <v>2569.1383928571431</v>
      </c>
      <c r="E21" s="40">
        <f t="shared" si="45"/>
        <v>1949.383064516129</v>
      </c>
      <c r="F21" s="40">
        <f t="shared" si="45"/>
        <v>1907.3263888888887</v>
      </c>
      <c r="G21" s="40">
        <f t="shared" si="45"/>
        <v>1557.989247311828</v>
      </c>
      <c r="H21" s="40">
        <f t="shared" si="45"/>
        <v>1587.6402777777778</v>
      </c>
      <c r="I21" s="40">
        <f t="shared" si="45"/>
        <v>1993.0618647593446</v>
      </c>
      <c r="J21" s="40">
        <f t="shared" si="45"/>
        <v>1680.1989247311828</v>
      </c>
      <c r="K21" s="40">
        <f t="shared" si="45"/>
        <v>1749.6827956989246</v>
      </c>
      <c r="L21" s="40">
        <f t="shared" si="45"/>
        <v>1557.5138888888889</v>
      </c>
      <c r="M21" s="40">
        <f t="shared" si="45"/>
        <v>1642.8387096774195</v>
      </c>
      <c r="N21" s="40">
        <f t="shared" si="45"/>
        <v>2219.0555555555557</v>
      </c>
      <c r="O21" s="40">
        <f t="shared" si="45"/>
        <v>2571.5698924731182</v>
      </c>
      <c r="P21" s="40">
        <f>SUM(P22:P25)</f>
        <v>1903.4766278375148</v>
      </c>
      <c r="Q21" s="7">
        <f>SUM(Q22:Q25)</f>
        <v>1948.2692462984298</v>
      </c>
      <c r="S21" s="8"/>
      <c r="T21" s="8"/>
    </row>
    <row r="22" spans="1:20" x14ac:dyDescent="0.25">
      <c r="A22" s="12"/>
      <c r="B22" s="10" t="s">
        <v>57</v>
      </c>
      <c r="C22" s="46">
        <f>'2023 (ЭЭ)'!C22/'2023 (Р)'!C3</f>
        <v>1273.9596774193549</v>
      </c>
      <c r="D22" s="46">
        <f>'2023 (ЭЭ)'!D22/'2023 (Р)'!D3</f>
        <v>1242.546130952381</v>
      </c>
      <c r="E22" s="46">
        <f>'2023 (ЭЭ)'!E22/'2023 (Р)'!E3</f>
        <v>966.71236559139788</v>
      </c>
      <c r="F22" s="46">
        <f>'2023 (ЭЭ)'!F22/'2023 (Р)'!F3</f>
        <v>870.40972222222217</v>
      </c>
      <c r="G22" s="46">
        <f>'2023 (ЭЭ)'!G22/'2023 (Р)'!G3</f>
        <v>565.99059139784947</v>
      </c>
      <c r="H22" s="46">
        <f>'2023 (ЭЭ)'!H22/'2023 (Р)'!H3</f>
        <v>390.01666666666665</v>
      </c>
      <c r="I22" s="46">
        <f>SUM(C22:H22)/6</f>
        <v>884.93919237497857</v>
      </c>
      <c r="J22" s="46">
        <f>'2023 (ЭЭ)'!J22/'2023 (Р)'!J3</f>
        <v>369.96639784946234</v>
      </c>
      <c r="K22" s="46">
        <f>'2023 (ЭЭ)'!K22/'2023 (Р)'!K3</f>
        <v>397.28763440860217</v>
      </c>
      <c r="L22" s="46">
        <f>'2023 (ЭЭ)'!L22/'2023 (Р)'!L3</f>
        <v>409.77222222222224</v>
      </c>
      <c r="M22" s="46">
        <f>'2023 (ЭЭ)'!M22/'2023 (Р)'!M3</f>
        <v>583.85618279569894</v>
      </c>
      <c r="N22" s="46">
        <f>'2023 (ЭЭ)'!N22/'2023 (Р)'!N3</f>
        <v>1058.8625</v>
      </c>
      <c r="O22" s="46">
        <f>'2023 (ЭЭ)'!O22/'2023 (Р)'!O3</f>
        <v>1262.986559139785</v>
      </c>
      <c r="P22" s="46">
        <f>SUM(J22:O22)/6</f>
        <v>680.4552494026284</v>
      </c>
      <c r="Q22" s="11">
        <f>(I22+P22)/2</f>
        <v>782.69722088880349</v>
      </c>
      <c r="S22" s="8"/>
      <c r="T22" s="8"/>
    </row>
    <row r="23" spans="1:20" x14ac:dyDescent="0.25">
      <c r="A23" s="12"/>
      <c r="B23" s="10" t="s">
        <v>58</v>
      </c>
      <c r="C23" s="46">
        <f>'2023 (ЭЭ)'!C23/'2023 (Р)'!C3</f>
        <v>297.50268817204301</v>
      </c>
      <c r="D23" s="46">
        <f>'2023 (ЭЭ)'!D23/'2023 (Р)'!D3</f>
        <v>288.82886904761904</v>
      </c>
      <c r="E23" s="46">
        <f>'2023 (ЭЭ)'!E23/'2023 (Р)'!E3</f>
        <v>284.73252688172045</v>
      </c>
      <c r="F23" s="46">
        <f>'2023 (ЭЭ)'!F23/'2023 (Р)'!F3</f>
        <v>284.39027777777778</v>
      </c>
      <c r="G23" s="46">
        <f>'2023 (ЭЭ)'!G23/'2023 (Р)'!G3</f>
        <v>272.43682795698925</v>
      </c>
      <c r="H23" s="46">
        <f>'2023 (ЭЭ)'!H23/'2023 (Р)'!H3</f>
        <v>282.03194444444443</v>
      </c>
      <c r="I23" s="46">
        <f>SUM(C23:H23)/6</f>
        <v>284.98718904676565</v>
      </c>
      <c r="J23" s="46">
        <f>'2023 (ЭЭ)'!J23/'2023 (Р)'!J3</f>
        <v>291.53494623655916</v>
      </c>
      <c r="K23" s="46">
        <f>'2023 (ЭЭ)'!K23/'2023 (Р)'!K3</f>
        <v>295.16801075268819</v>
      </c>
      <c r="L23" s="46">
        <f>'2023 (ЭЭ)'!L23/'2023 (Р)'!L3</f>
        <v>273.27361111111111</v>
      </c>
      <c r="M23" s="46">
        <f>'2023 (ЭЭ)'!M23/'2023 (Р)'!M3</f>
        <v>302.28494623655916</v>
      </c>
      <c r="N23" s="46">
        <f>'2023 (ЭЭ)'!N23/'2023 (Р)'!N3</f>
        <v>297.23888888888888</v>
      </c>
      <c r="O23" s="46">
        <f>'2023 (ЭЭ)'!O23/'2023 (Р)'!O3</f>
        <v>289.82123655913978</v>
      </c>
      <c r="P23" s="46">
        <f>SUM(J23:O23)/6</f>
        <v>291.55360663082439</v>
      </c>
      <c r="Q23" s="11">
        <f>(I23+P23)/2</f>
        <v>288.27039783879502</v>
      </c>
      <c r="S23" s="8"/>
      <c r="T23" s="8"/>
    </row>
    <row r="24" spans="1:20" x14ac:dyDescent="0.25">
      <c r="A24" s="12"/>
      <c r="B24" s="10" t="s">
        <v>18</v>
      </c>
      <c r="C24" s="46">
        <f>'2023 (ЭЭ)'!C24/'2023 (Р)'!C3</f>
        <v>815.43145161290317</v>
      </c>
      <c r="D24" s="46">
        <f>'2023 (ЭЭ)'!D24/'2023 (Р)'!D3</f>
        <v>1037.7633928571429</v>
      </c>
      <c r="E24" s="46">
        <f>'2023 (ЭЭ)'!E24/'2023 (Р)'!E3</f>
        <v>697.93817204301081</v>
      </c>
      <c r="F24" s="46">
        <f>'2023 (ЭЭ)'!F24/'2023 (Р)'!F3</f>
        <v>752.52638888888885</v>
      </c>
      <c r="G24" s="46">
        <f>'2023 (ЭЭ)'!G24/'2023 (Р)'!G3</f>
        <v>719.56182795698919</v>
      </c>
      <c r="H24" s="46">
        <f>'2023 (ЭЭ)'!H24/'2023 (Р)'!H3</f>
        <v>915.5916666666667</v>
      </c>
      <c r="I24" s="46">
        <f>SUM(C24:H24)/6</f>
        <v>823.13548333760025</v>
      </c>
      <c r="J24" s="46">
        <f>'2023 (ЭЭ)'!J24/'2023 (Р)'!J3</f>
        <v>1018.6975806451613</v>
      </c>
      <c r="K24" s="46">
        <f>'2023 (ЭЭ)'!K24/'2023 (Р)'!K3</f>
        <v>1057.2271505376343</v>
      </c>
      <c r="L24" s="46">
        <f>'2023 (ЭЭ)'!L24/'2023 (Р)'!L3</f>
        <v>874.46805555555557</v>
      </c>
      <c r="M24" s="46">
        <f>'2023 (ЭЭ)'!M24/'2023 (Р)'!M3</f>
        <v>756.69758064516134</v>
      </c>
      <c r="N24" s="46">
        <f>'2023 (ЭЭ)'!N24/'2023 (Р)'!N3</f>
        <v>862.95416666666665</v>
      </c>
      <c r="O24" s="46">
        <f>'2023 (ЭЭ)'!O24/'2023 (Р)'!O3</f>
        <v>1018.7620967741935</v>
      </c>
      <c r="P24" s="46">
        <f>SUM(J24:O24)/6</f>
        <v>931.46777180406207</v>
      </c>
      <c r="Q24" s="11">
        <f>(I24+P24)/2</f>
        <v>877.30162757083122</v>
      </c>
    </row>
    <row r="25" spans="1:20" x14ac:dyDescent="0.25">
      <c r="A25" s="12"/>
      <c r="B25" s="10" t="s">
        <v>46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1"/>
    </row>
    <row r="26" spans="1:20" ht="31.5" x14ac:dyDescent="0.25">
      <c r="A26" s="12" t="s">
        <v>27</v>
      </c>
      <c r="B26" s="10" t="s">
        <v>28</v>
      </c>
      <c r="C26" s="7">
        <f t="shared" ref="C26:D26" si="46">C27+C28</f>
        <v>3026.5403225806454</v>
      </c>
      <c r="D26" s="7">
        <f t="shared" si="46"/>
        <v>3505.6205357142853</v>
      </c>
      <c r="E26" s="7">
        <f t="shared" ref="E26:F26" si="47">E27+E28</f>
        <v>2541.1948924731182</v>
      </c>
      <c r="F26" s="7">
        <f t="shared" si="47"/>
        <v>2777.4875000000002</v>
      </c>
      <c r="G26" s="7">
        <f t="shared" ref="G26:I26" si="48">G27+G28</f>
        <v>2415.9395161290322</v>
      </c>
      <c r="H26" s="7">
        <f t="shared" ref="H26:J26" si="49">H27+H28</f>
        <v>2437.5152777777776</v>
      </c>
      <c r="I26" s="7">
        <f t="shared" si="48"/>
        <v>2784.0496741124762</v>
      </c>
      <c r="J26" s="7">
        <f t="shared" si="49"/>
        <v>2160.3481182795699</v>
      </c>
      <c r="K26" s="7">
        <f t="shared" ref="K26" si="50">K27+K28</f>
        <v>2432.4623655913979</v>
      </c>
      <c r="L26" s="7">
        <f t="shared" ref="L26:N26" si="51">L27+L28</f>
        <v>2558.2416666666668</v>
      </c>
      <c r="M26" s="7">
        <f t="shared" si="51"/>
        <v>2544.0403225806449</v>
      </c>
      <c r="N26" s="7">
        <f t="shared" si="51"/>
        <v>2991.9597222222224</v>
      </c>
      <c r="O26" s="7">
        <f t="shared" ref="O26" si="52">O27+O28</f>
        <v>3305.4206989247309</v>
      </c>
      <c r="P26" s="7">
        <f t="shared" ref="P26:Q26" si="53">P27+P28</f>
        <v>2665.4121490442058</v>
      </c>
      <c r="Q26" s="7">
        <f t="shared" si="53"/>
        <v>2724.730911578341</v>
      </c>
      <c r="S26" s="8"/>
      <c r="T26" s="8"/>
    </row>
    <row r="27" spans="1:20" x14ac:dyDescent="0.25">
      <c r="A27" s="12"/>
      <c r="B27" s="10" t="s">
        <v>17</v>
      </c>
      <c r="C27" s="40">
        <f t="shared" ref="C27:D27" si="54">C33+C36</f>
        <v>1612.0981182795699</v>
      </c>
      <c r="D27" s="40">
        <f t="shared" si="54"/>
        <v>1896.2708333333333</v>
      </c>
      <c r="E27" s="40">
        <f t="shared" ref="E27:F27" si="55">E33+E36</f>
        <v>1374.4596774193546</v>
      </c>
      <c r="F27" s="40">
        <f t="shared" si="55"/>
        <v>1490.4666666666667</v>
      </c>
      <c r="G27" s="40">
        <f t="shared" ref="G27:I27" si="56">G33+G36</f>
        <v>1320.5698924731182</v>
      </c>
      <c r="H27" s="40">
        <f t="shared" ref="H27:J27" si="57">H33+H36</f>
        <v>1276.223611111111</v>
      </c>
      <c r="I27" s="40">
        <f t="shared" si="56"/>
        <v>1495.0147998805255</v>
      </c>
      <c r="J27" s="40">
        <f t="shared" si="57"/>
        <v>1162.6290322580644</v>
      </c>
      <c r="K27" s="40">
        <f t="shared" ref="K27" si="58">K33+K36</f>
        <v>1323.0994623655915</v>
      </c>
      <c r="L27" s="40">
        <f t="shared" ref="L27:N27" si="59">L33+L36</f>
        <v>1376.9916666666668</v>
      </c>
      <c r="M27" s="40">
        <f t="shared" si="59"/>
        <v>1340.885752688172</v>
      </c>
      <c r="N27" s="40">
        <f t="shared" si="59"/>
        <v>1600.5277777777778</v>
      </c>
      <c r="O27" s="40">
        <f t="shared" ref="O27" si="60">O33+O36</f>
        <v>1734.5040322580644</v>
      </c>
      <c r="P27" s="40">
        <f t="shared" ref="P27:Q27" si="61">P33+P36</f>
        <v>1423.1062873357228</v>
      </c>
      <c r="Q27" s="7">
        <f t="shared" si="61"/>
        <v>1459.0605436081241</v>
      </c>
      <c r="S27" s="8"/>
      <c r="T27" s="8"/>
    </row>
    <row r="28" spans="1:20" x14ac:dyDescent="0.25">
      <c r="A28" s="12"/>
      <c r="B28" s="10" t="s">
        <v>18</v>
      </c>
      <c r="C28" s="7">
        <f t="shared" ref="C28:D28" si="62">C34+C37</f>
        <v>1414.4422043010754</v>
      </c>
      <c r="D28" s="7">
        <f t="shared" si="62"/>
        <v>1609.3497023809523</v>
      </c>
      <c r="E28" s="7">
        <f t="shared" ref="E28:F28" si="63">E34+E37</f>
        <v>1166.7352150537636</v>
      </c>
      <c r="F28" s="7">
        <f t="shared" si="63"/>
        <v>1287.0208333333333</v>
      </c>
      <c r="G28" s="7">
        <f t="shared" ref="G28:I28" si="64">G34+G37</f>
        <v>1095.369623655914</v>
      </c>
      <c r="H28" s="7">
        <f t="shared" ref="H28:J28" si="65">H34+H37</f>
        <v>1161.2916666666667</v>
      </c>
      <c r="I28" s="7">
        <f t="shared" si="64"/>
        <v>1289.0348742319509</v>
      </c>
      <c r="J28" s="7">
        <f t="shared" si="65"/>
        <v>997.7190860215054</v>
      </c>
      <c r="K28" s="7">
        <f t="shared" ref="K28" si="66">K34+K37</f>
        <v>1109.3629032258063</v>
      </c>
      <c r="L28" s="7">
        <f t="shared" ref="L28:N28" si="67">L34+L37</f>
        <v>1181.25</v>
      </c>
      <c r="M28" s="7">
        <f t="shared" si="67"/>
        <v>1203.1545698924731</v>
      </c>
      <c r="N28" s="7">
        <f t="shared" si="67"/>
        <v>1391.4319444444445</v>
      </c>
      <c r="O28" s="7">
        <f t="shared" ref="O28" si="68">O34+O37</f>
        <v>1570.9166666666665</v>
      </c>
      <c r="P28" s="7">
        <f t="shared" ref="P28:Q28" si="69">P34+P37</f>
        <v>1242.3058617084828</v>
      </c>
      <c r="Q28" s="7">
        <f t="shared" si="69"/>
        <v>1265.6703679702168</v>
      </c>
      <c r="S28" s="8"/>
      <c r="T28" s="8"/>
    </row>
    <row r="29" spans="1:20" x14ac:dyDescent="0.25">
      <c r="A29" s="12" t="s">
        <v>40</v>
      </c>
      <c r="B29" s="10" t="s">
        <v>29</v>
      </c>
      <c r="C29" s="40">
        <f t="shared" ref="C29:D29" si="70">SUM(C30:C31)</f>
        <v>268.56317204301075</v>
      </c>
      <c r="D29" s="40">
        <f t="shared" si="70"/>
        <v>155.88095238095238</v>
      </c>
      <c r="E29" s="40">
        <f t="shared" ref="E29:F29" si="71">SUM(E30:E31)</f>
        <v>138.63709677419354</v>
      </c>
      <c r="F29" s="40">
        <f t="shared" si="71"/>
        <v>131.02361111111111</v>
      </c>
      <c r="G29" s="40">
        <f t="shared" ref="G29:I29" si="72">SUM(G30:G31)</f>
        <v>126.02553763440861</v>
      </c>
      <c r="H29" s="40">
        <f t="shared" ref="H29:J29" si="73">SUM(H30:H31)</f>
        <v>114.07777777777778</v>
      </c>
      <c r="I29" s="40">
        <f t="shared" si="72"/>
        <v>155.70135795357569</v>
      </c>
      <c r="J29" s="40">
        <f t="shared" si="73"/>
        <v>97.006720430107521</v>
      </c>
      <c r="K29" s="40">
        <f t="shared" ref="K29" si="74">SUM(K30:K31)</f>
        <v>105.60887096774194</v>
      </c>
      <c r="L29" s="40">
        <f t="shared" ref="L29:N29" si="75">SUM(L30:L31)</f>
        <v>99.969444444444449</v>
      </c>
      <c r="M29" s="40">
        <f t="shared" si="75"/>
        <v>102.92338709677419</v>
      </c>
      <c r="N29" s="40">
        <f t="shared" si="75"/>
        <v>118.65555555555555</v>
      </c>
      <c r="O29" s="40">
        <f t="shared" ref="O29" si="76">SUM(O30:O31)</f>
        <v>111.33870967741936</v>
      </c>
      <c r="P29" s="40">
        <f t="shared" ref="P29:Q29" si="77">SUM(P30:P31)</f>
        <v>105.9171146953405</v>
      </c>
      <c r="Q29" s="7">
        <f t="shared" si="77"/>
        <v>130.80923632445808</v>
      </c>
    </row>
    <row r="30" spans="1:20" x14ac:dyDescent="0.25">
      <c r="A30" s="3"/>
      <c r="B30" s="10" t="s">
        <v>17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7"/>
    </row>
    <row r="31" spans="1:20" x14ac:dyDescent="0.25">
      <c r="A31" s="3"/>
      <c r="B31" s="10" t="s">
        <v>18</v>
      </c>
      <c r="C31" s="46">
        <f>'2023 (ЭЭ)'!C31/'2023 (Р)'!C3</f>
        <v>268.56317204301075</v>
      </c>
      <c r="D31" s="46">
        <f>'2023 (ЭЭ)'!D31/'2023 (Р)'!D3</f>
        <v>155.88095238095238</v>
      </c>
      <c r="E31" s="46">
        <f>'2023 (ЭЭ)'!E31/'2023 (Р)'!E3</f>
        <v>138.63709677419354</v>
      </c>
      <c r="F31" s="46">
        <f>'2023 (ЭЭ)'!F31/'2023 (Р)'!F3</f>
        <v>131.02361111111111</v>
      </c>
      <c r="G31" s="46">
        <f>'2023 (ЭЭ)'!G31/'2023 (Р)'!G3</f>
        <v>126.02553763440861</v>
      </c>
      <c r="H31" s="46">
        <f>'2023 (ЭЭ)'!H31/'2023 (Р)'!H3</f>
        <v>114.07777777777778</v>
      </c>
      <c r="I31" s="46">
        <f>SUM(C31:H31)/6</f>
        <v>155.70135795357569</v>
      </c>
      <c r="J31" s="46">
        <f>'2023 (ЭЭ)'!J31/'2023 (Р)'!J3</f>
        <v>97.006720430107521</v>
      </c>
      <c r="K31" s="46">
        <f>'2023 (ЭЭ)'!K31/'2023 (Р)'!K3</f>
        <v>105.60887096774194</v>
      </c>
      <c r="L31" s="46">
        <f>'2023 (ЭЭ)'!L31/'2023 (Р)'!L3</f>
        <v>99.969444444444449</v>
      </c>
      <c r="M31" s="46">
        <f>'2023 (ЭЭ)'!M31/'2023 (Р)'!M3</f>
        <v>102.92338709677419</v>
      </c>
      <c r="N31" s="46">
        <f>'2023 (ЭЭ)'!N31/'2023 (Р)'!N3</f>
        <v>118.65555555555555</v>
      </c>
      <c r="O31" s="46">
        <f>'2023 (ЭЭ)'!O31/'2023 (Р)'!O3</f>
        <v>111.33870967741936</v>
      </c>
      <c r="P31" s="46">
        <f>SUM(J31:O31)/6</f>
        <v>105.9171146953405</v>
      </c>
      <c r="Q31" s="7">
        <f>(I31+P31)/2</f>
        <v>130.80923632445808</v>
      </c>
    </row>
    <row r="32" spans="1:20" ht="47.25" x14ac:dyDescent="0.25">
      <c r="A32" s="3" t="s">
        <v>41</v>
      </c>
      <c r="B32" s="13" t="str">
        <f>[2]январь!$B$45</f>
        <v>Население, проживающее в городских населенных пунктах в домах, с э/плитами и БЕЗ электроотопительных установок в пределах с/н</v>
      </c>
      <c r="C32" s="40">
        <f t="shared" ref="C32:D32" si="78">SUM(C33:C34)</f>
        <v>1357.1478494623657</v>
      </c>
      <c r="D32" s="40">
        <f t="shared" si="78"/>
        <v>1532.2901785714284</v>
      </c>
      <c r="E32" s="40">
        <f t="shared" ref="E32:F32" si="79">SUM(E33:E34)</f>
        <v>1372.1962365591398</v>
      </c>
      <c r="F32" s="40">
        <f t="shared" si="79"/>
        <v>1438.1777777777777</v>
      </c>
      <c r="G32" s="40">
        <f t="shared" ref="G32:I32" si="80">SUM(G33:G34)</f>
        <v>1363.9139784946237</v>
      </c>
      <c r="H32" s="40">
        <f t="shared" ref="H32:J32" si="81">SUM(H33:H34)</f>
        <v>1444.3458333333333</v>
      </c>
      <c r="I32" s="40">
        <f t="shared" si="80"/>
        <v>1418.0119756997781</v>
      </c>
      <c r="J32" s="40">
        <f t="shared" si="81"/>
        <v>1324.9233870967741</v>
      </c>
      <c r="K32" s="40">
        <f t="shared" ref="K32" si="82">SUM(K33:K34)</f>
        <v>1369.3790322580644</v>
      </c>
      <c r="L32" s="40">
        <f t="shared" ref="L32:N32" si="83">SUM(L33:L34)</f>
        <v>1426.0555555555557</v>
      </c>
      <c r="M32" s="40">
        <f t="shared" si="83"/>
        <v>1425.2688172043011</v>
      </c>
      <c r="N32" s="40">
        <f t="shared" si="83"/>
        <v>1464.2666666666667</v>
      </c>
      <c r="O32" s="40">
        <f t="shared" ref="O32" si="84">SUM(O33:O34)</f>
        <v>1470.377688172043</v>
      </c>
      <c r="P32" s="40">
        <f t="shared" ref="P32:Q32" si="85">SUM(P33:P34)</f>
        <v>1413.3785244922342</v>
      </c>
      <c r="Q32" s="11">
        <f t="shared" si="85"/>
        <v>1415.695250096006</v>
      </c>
      <c r="S32" s="8"/>
      <c r="T32" s="8"/>
    </row>
    <row r="33" spans="1:21" x14ac:dyDescent="0.25">
      <c r="A33" s="3"/>
      <c r="B33" s="10" t="s">
        <v>17</v>
      </c>
      <c r="C33" s="46">
        <f>'2023 (ЭЭ)'!C33/'2023 (Р)'!C3</f>
        <v>625.83467741935488</v>
      </c>
      <c r="D33" s="46">
        <f>'2023 (ЭЭ)'!D33/'2023 (Р)'!D3</f>
        <v>715.26785714285711</v>
      </c>
      <c r="E33" s="46">
        <f>'2023 (ЭЭ)'!E33/'2023 (Р)'!E3</f>
        <v>642.55913978494618</v>
      </c>
      <c r="F33" s="46">
        <f>'2023 (ЭЭ)'!F33/'2023 (Р)'!F3</f>
        <v>674.20555555555552</v>
      </c>
      <c r="G33" s="46">
        <f>'2023 (ЭЭ)'!G33/'2023 (Р)'!G3</f>
        <v>646.04973118279565</v>
      </c>
      <c r="H33" s="46">
        <f>'2023 (ЭЭ)'!H33/'2023 (Р)'!H3</f>
        <v>668.88472222222219</v>
      </c>
      <c r="I33" s="46">
        <f>SUM(C33:H33)/6</f>
        <v>662.13361388462192</v>
      </c>
      <c r="J33" s="46">
        <f>'2023 (ЭЭ)'!J33/'2023 (Р)'!J3</f>
        <v>627.85080645161293</v>
      </c>
      <c r="K33" s="46">
        <f>'2023 (ЭЭ)'!K33/'2023 (Р)'!K3</f>
        <v>651.21505376344089</v>
      </c>
      <c r="L33" s="46">
        <f>'2023 (ЭЭ)'!L33/'2023 (Р)'!L3</f>
        <v>664.89027777777778</v>
      </c>
      <c r="M33" s="46">
        <f>'2023 (ЭЭ)'!M33/'2023 (Р)'!M3</f>
        <v>662.60618279569894</v>
      </c>
      <c r="N33" s="46">
        <f>'2023 (ЭЭ)'!N33/'2023 (Р)'!N3</f>
        <v>697.78750000000002</v>
      </c>
      <c r="O33" s="46">
        <f>'2023 (ЭЭ)'!O33/'2023 (Р)'!O3</f>
        <v>691.48521505376345</v>
      </c>
      <c r="P33" s="46">
        <f>SUM(J33:O33)/6</f>
        <v>665.97250597371567</v>
      </c>
      <c r="Q33" s="11">
        <f>(I33+P33)/2</f>
        <v>664.05305992916874</v>
      </c>
      <c r="S33" s="8"/>
      <c r="T33" s="8"/>
    </row>
    <row r="34" spans="1:21" x14ac:dyDescent="0.25">
      <c r="A34" s="3"/>
      <c r="B34" s="10" t="s">
        <v>18</v>
      </c>
      <c r="C34" s="46">
        <f>'2023 (ЭЭ)'!C34/'2023 (Р)'!C3</f>
        <v>731.31317204301081</v>
      </c>
      <c r="D34" s="46">
        <f>'2023 (ЭЭ)'!D34/'2023 (Р)'!D3</f>
        <v>817.02232142857144</v>
      </c>
      <c r="E34" s="46">
        <f>'2023 (ЭЭ)'!E34/'2023 (Р)'!E3</f>
        <v>729.63709677419354</v>
      </c>
      <c r="F34" s="46">
        <f>'2023 (ЭЭ)'!F34/'2023 (Р)'!F3</f>
        <v>763.97222222222217</v>
      </c>
      <c r="G34" s="46">
        <f>'2023 (ЭЭ)'!G34/'2023 (Р)'!G3</f>
        <v>717.86424731182797</v>
      </c>
      <c r="H34" s="46">
        <f>'2023 (ЭЭ)'!H34/'2023 (Р)'!H3</f>
        <v>775.46111111111111</v>
      </c>
      <c r="I34" s="46">
        <f>SUM(C34:H34)/6</f>
        <v>755.87836181515615</v>
      </c>
      <c r="J34" s="46">
        <f>'2023 (ЭЭ)'!J34/'2023 (Р)'!J3</f>
        <v>697.07258064516134</v>
      </c>
      <c r="K34" s="46">
        <f>'2023 (ЭЭ)'!K34/'2023 (Р)'!K3</f>
        <v>718.16397849462362</v>
      </c>
      <c r="L34" s="46">
        <f>'2023 (ЭЭ)'!L34/'2023 (Р)'!L3</f>
        <v>761.16527777777776</v>
      </c>
      <c r="M34" s="46">
        <f>'2023 (ЭЭ)'!M34/'2023 (Р)'!M3</f>
        <v>762.66263440860212</v>
      </c>
      <c r="N34" s="46">
        <f>'2023 (ЭЭ)'!N34/'2023 (Р)'!N3</f>
        <v>766.47916666666663</v>
      </c>
      <c r="O34" s="46">
        <f>'2023 (ЭЭ)'!O34/'2023 (Р)'!O3</f>
        <v>778.89247311827955</v>
      </c>
      <c r="P34" s="46">
        <f>SUM(J34:O34)/6</f>
        <v>747.40601851851852</v>
      </c>
      <c r="Q34" s="11">
        <f>(I34+P34)/2</f>
        <v>751.64219016683728</v>
      </c>
      <c r="S34" s="8"/>
      <c r="T34" s="8"/>
    </row>
    <row r="35" spans="1:21" ht="47.25" x14ac:dyDescent="0.25">
      <c r="A35" s="3" t="s">
        <v>42</v>
      </c>
      <c r="B35" s="13" t="str">
        <f>[2]январь!$B$46</f>
        <v>Население, проживающее в городских населенных пунктах в домах, с э/плитами и БЕЗ электроотопительных установок сверх с/н</v>
      </c>
      <c r="C35" s="40">
        <f t="shared" ref="C35:D35" si="86">SUM(C36:C37)</f>
        <v>1669.3924731182797</v>
      </c>
      <c r="D35" s="40">
        <f t="shared" si="86"/>
        <v>1973.3303571428571</v>
      </c>
      <c r="E35" s="40">
        <f t="shared" ref="E35:F35" si="87">SUM(E36:E37)</f>
        <v>1168.9986559139784</v>
      </c>
      <c r="F35" s="40">
        <f t="shared" si="87"/>
        <v>1339.3097222222223</v>
      </c>
      <c r="G35" s="40">
        <f t="shared" ref="G35:I35" si="88">SUM(G36:G37)</f>
        <v>1052.0255376344085</v>
      </c>
      <c r="H35" s="40">
        <f t="shared" ref="H35:J35" si="89">SUM(H36:H37)</f>
        <v>993.16944444444448</v>
      </c>
      <c r="I35" s="40">
        <f t="shared" si="88"/>
        <v>1366.0376984126983</v>
      </c>
      <c r="J35" s="40">
        <f t="shared" si="89"/>
        <v>835.42473118279565</v>
      </c>
      <c r="K35" s="40">
        <f t="shared" ref="K35" si="90">SUM(K36:K37)</f>
        <v>1063.0833333333333</v>
      </c>
      <c r="L35" s="40">
        <f t="shared" ref="L35:N35" si="91">SUM(L36:L37)</f>
        <v>1132.1861111111111</v>
      </c>
      <c r="M35" s="40">
        <f t="shared" si="91"/>
        <v>1118.7715053763441</v>
      </c>
      <c r="N35" s="40">
        <f t="shared" si="91"/>
        <v>1527.6930555555555</v>
      </c>
      <c r="O35" s="40">
        <f t="shared" ref="O35" si="92">SUM(O36:O37)</f>
        <v>1835.0430107526881</v>
      </c>
      <c r="P35" s="40">
        <f t="shared" ref="P35:Q35" si="93">SUM(P36:P37)</f>
        <v>1252.0336245519713</v>
      </c>
      <c r="Q35" s="11">
        <f t="shared" si="93"/>
        <v>1309.0356614823349</v>
      </c>
      <c r="S35" s="8"/>
      <c r="T35" s="8"/>
    </row>
    <row r="36" spans="1:21" x14ac:dyDescent="0.25">
      <c r="A36" s="3"/>
      <c r="B36" s="10" t="s">
        <v>17</v>
      </c>
      <c r="C36" s="46">
        <f>'2023 (ЭЭ)'!C36/'2023 (Р)'!C3</f>
        <v>986.26344086021504</v>
      </c>
      <c r="D36" s="46">
        <f>'2023 (ЭЭ)'!D36/'2023 (Р)'!D3</f>
        <v>1181.0029761904761</v>
      </c>
      <c r="E36" s="46">
        <f>'2023 (ЭЭ)'!E36/'2023 (Р)'!E3</f>
        <v>731.90053763440858</v>
      </c>
      <c r="F36" s="46">
        <f>'2023 (ЭЭ)'!F36/'2023 (Р)'!F3</f>
        <v>816.26111111111106</v>
      </c>
      <c r="G36" s="46">
        <f>'2023 (ЭЭ)'!G36/'2023 (Р)'!G3</f>
        <v>674.52016129032256</v>
      </c>
      <c r="H36" s="46">
        <f>'2023 (ЭЭ)'!H36/'2023 (Р)'!H3</f>
        <v>607.33888888888885</v>
      </c>
      <c r="I36" s="46">
        <f>SUM(C36:H36)/6</f>
        <v>832.88118599590371</v>
      </c>
      <c r="J36" s="46">
        <f>'2023 (ЭЭ)'!J36/'2023 (Р)'!J3</f>
        <v>534.77822580645159</v>
      </c>
      <c r="K36" s="46">
        <f>'2023 (ЭЭ)'!K36/'2023 (Р)'!K3</f>
        <v>671.88440860215053</v>
      </c>
      <c r="L36" s="46">
        <f>'2023 (ЭЭ)'!L36/'2023 (Р)'!L3</f>
        <v>712.10138888888889</v>
      </c>
      <c r="M36" s="46">
        <f>'2023 (ЭЭ)'!M36/'2023 (Р)'!M3</f>
        <v>678.27956989247309</v>
      </c>
      <c r="N36" s="46">
        <f>'2023 (ЭЭ)'!N36/'2023 (Р)'!N3</f>
        <v>902.74027777777781</v>
      </c>
      <c r="O36" s="46">
        <f>'2023 (ЭЭ)'!O36/'2023 (Р)'!O3</f>
        <v>1043.0188172043011</v>
      </c>
      <c r="P36" s="46">
        <f>SUM(J36:O36)/6</f>
        <v>757.13378136200708</v>
      </c>
      <c r="Q36" s="11">
        <f>(I36+P36)/2</f>
        <v>795.0074836789554</v>
      </c>
      <c r="S36" s="8"/>
      <c r="T36" s="8"/>
    </row>
    <row r="37" spans="1:21" x14ac:dyDescent="0.25">
      <c r="A37" s="3"/>
      <c r="B37" s="10" t="s">
        <v>18</v>
      </c>
      <c r="C37" s="46">
        <f>'2023 (ЭЭ)'!C37/'2023 (Р)'!C3</f>
        <v>683.12903225806451</v>
      </c>
      <c r="D37" s="46">
        <f>'2023 (ЭЭ)'!D37/'2023 (Р)'!D3</f>
        <v>792.32738095238096</v>
      </c>
      <c r="E37" s="46">
        <f>'2023 (ЭЭ)'!E37/'2023 (Р)'!E3</f>
        <v>437.09811827956992</v>
      </c>
      <c r="F37" s="46">
        <f>'2023 (ЭЭ)'!F37/'2023 (Р)'!F3</f>
        <v>523.04861111111109</v>
      </c>
      <c r="G37" s="46">
        <f>'2023 (ЭЭ)'!G37/'2023 (Р)'!G3</f>
        <v>377.50537634408602</v>
      </c>
      <c r="H37" s="46">
        <f>'2023 (ЭЭ)'!H37/'2023 (Р)'!H3</f>
        <v>385.83055555555558</v>
      </c>
      <c r="I37" s="46">
        <f>SUM(C37:H37)/6</f>
        <v>533.15651241679473</v>
      </c>
      <c r="J37" s="46">
        <f>'2023 (ЭЭ)'!J37/'2023 (Р)'!J3</f>
        <v>300.64650537634407</v>
      </c>
      <c r="K37" s="46">
        <f>'2023 (ЭЭ)'!K37/'2023 (Р)'!K3</f>
        <v>391.19892473118279</v>
      </c>
      <c r="L37" s="46">
        <f>'2023 (ЭЭ)'!L37/'2023 (Р)'!L3</f>
        <v>420.08472222222224</v>
      </c>
      <c r="M37" s="46">
        <f>'2023 (ЭЭ)'!M37/'2023 (Р)'!M3</f>
        <v>440.49193548387098</v>
      </c>
      <c r="N37" s="46">
        <f>'2023 (ЭЭ)'!N37/'2023 (Р)'!N3</f>
        <v>624.95277777777778</v>
      </c>
      <c r="O37" s="46">
        <f>'2023 (ЭЭ)'!O37/'2023 (Р)'!O3</f>
        <v>792.02419354838707</v>
      </c>
      <c r="P37" s="46">
        <f>SUM(J37:O37)/6</f>
        <v>494.8998431899642</v>
      </c>
      <c r="Q37" s="11">
        <f>(I37+P37)/2</f>
        <v>514.02817780337944</v>
      </c>
      <c r="S37" s="8"/>
      <c r="T37" s="8"/>
    </row>
    <row r="38" spans="1:21" x14ac:dyDescent="0.25">
      <c r="A38" s="5" t="s">
        <v>32</v>
      </c>
      <c r="B38" s="10" t="s">
        <v>33</v>
      </c>
      <c r="C38" s="46">
        <f t="shared" ref="C38:J38" si="94">C42+C43</f>
        <v>2570.390322580638</v>
      </c>
      <c r="D38" s="46">
        <f t="shared" si="94"/>
        <v>2452.3392857142835</v>
      </c>
      <c r="E38" s="46">
        <f t="shared" si="94"/>
        <v>2170.9548387096856</v>
      </c>
      <c r="F38" s="46">
        <f t="shared" si="94"/>
        <v>1512.5111111111096</v>
      </c>
      <c r="G38" s="46">
        <f t="shared" si="94"/>
        <v>1654.5338709677421</v>
      </c>
      <c r="H38" s="46">
        <f t="shared" si="94"/>
        <v>1428.6341666666681</v>
      </c>
      <c r="I38" s="46">
        <f t="shared" si="94"/>
        <v>1964.8939326250213</v>
      </c>
      <c r="J38" s="46">
        <f t="shared" si="94"/>
        <v>1232.8161290322582</v>
      </c>
      <c r="K38" s="46">
        <f t="shared" ref="K38" si="95">K42+K43</f>
        <v>1493.3561827956994</v>
      </c>
      <c r="L38" s="46">
        <f t="shared" ref="L38:N38" si="96">L42+L43</f>
        <v>1522.9205555555566</v>
      </c>
      <c r="M38" s="46">
        <f t="shared" si="96"/>
        <v>1903.6096774193547</v>
      </c>
      <c r="N38" s="46">
        <f t="shared" si="96"/>
        <v>2340.5983333333324</v>
      </c>
      <c r="O38" s="46">
        <f t="shared" ref="O38" si="97">O42+O43</f>
        <v>2588.8258064516026</v>
      </c>
      <c r="P38" s="46">
        <f>P42+P43</f>
        <v>1847.0211140979673</v>
      </c>
      <c r="Q38" s="11">
        <f>Q42+Q43</f>
        <v>1905.9575233614944</v>
      </c>
    </row>
    <row r="39" spans="1:21" ht="31.5" x14ac:dyDescent="0.25">
      <c r="A39" s="5"/>
      <c r="B39" s="6" t="s">
        <v>34</v>
      </c>
      <c r="C39" s="40">
        <f t="shared" ref="C39:D39" si="98">C6-C19</f>
        <v>368.07204301076854</v>
      </c>
      <c r="D39" s="40">
        <f t="shared" si="98"/>
        <v>-371.74702380954295</v>
      </c>
      <c r="E39" s="40">
        <f t="shared" ref="E39:F39" si="99">E6-E19</f>
        <v>383.24408602151561</v>
      </c>
      <c r="F39" s="40">
        <f t="shared" si="99"/>
        <v>72.43194444445362</v>
      </c>
      <c r="G39" s="40">
        <f t="shared" ref="G39:I39" si="100">G6-G19</f>
        <v>448.00913978494464</v>
      </c>
      <c r="H39" s="40">
        <f t="shared" ref="H39:J39" si="101">H6-H19</f>
        <v>155.7297222222287</v>
      </c>
      <c r="I39" s="40">
        <f t="shared" si="100"/>
        <v>175.95665194572666</v>
      </c>
      <c r="J39" s="40">
        <f t="shared" si="101"/>
        <v>332.40430107525663</v>
      </c>
      <c r="K39" s="40">
        <f t="shared" ref="K39" si="102">K6-K19</f>
        <v>325.24462365590898</v>
      </c>
      <c r="L39" s="40">
        <f t="shared" ref="L39:N39" si="103">L6-L19</f>
        <v>353.84888888889691</v>
      </c>
      <c r="M39" s="40">
        <f t="shared" si="103"/>
        <v>531.30295698922691</v>
      </c>
      <c r="N39" s="40">
        <f t="shared" si="103"/>
        <v>351.57527777779524</v>
      </c>
      <c r="O39" s="40">
        <f t="shared" ref="O39" si="104">O6-O19</f>
        <v>43.519623655934993</v>
      </c>
      <c r="P39" s="40">
        <f t="shared" ref="P39:Q39" si="105">P6-P19</f>
        <v>322.98261200716934</v>
      </c>
      <c r="Q39" s="7">
        <f t="shared" si="105"/>
        <v>249.46963197644891</v>
      </c>
      <c r="S39" s="8"/>
      <c r="T39" s="8"/>
      <c r="U39" s="8"/>
    </row>
    <row r="40" spans="1:21" x14ac:dyDescent="0.25">
      <c r="A40" s="14"/>
      <c r="B40" s="15" t="s">
        <v>35</v>
      </c>
      <c r="C40" s="41">
        <f t="shared" ref="C40:D40" si="106">C39/C5</f>
        <v>4.2697496048256588E-2</v>
      </c>
      <c r="D40" s="41">
        <f t="shared" si="106"/>
        <v>-4.4728268615265611E-2</v>
      </c>
      <c r="E40" s="41">
        <f t="shared" ref="E40:F40" si="107">E39/E5</f>
        <v>5.3351245963110749E-2</v>
      </c>
      <c r="F40" s="41">
        <f t="shared" si="107"/>
        <v>1.1316111186093743E-2</v>
      </c>
      <c r="G40" s="41">
        <f t="shared" ref="G40:I40" si="108">G39/G5</f>
        <v>7.223044481302815E-2</v>
      </c>
      <c r="H40" s="41">
        <f t="shared" ref="H40:J40" si="109">H39/H5</f>
        <v>2.7208364980260698E-2</v>
      </c>
      <c r="I40" s="41">
        <f t="shared" si="108"/>
        <v>2.4874897202629961E-2</v>
      </c>
      <c r="J40" s="41">
        <f t="shared" si="109"/>
        <v>6.0406676593231443E-2</v>
      </c>
      <c r="K40" s="41">
        <f t="shared" ref="K40" si="110">K39/K5</f>
        <v>5.326330228864265E-2</v>
      </c>
      <c r="L40" s="41">
        <f t="shared" ref="L40:N40" si="111">L39/L5</f>
        <v>5.8079476660263536E-2</v>
      </c>
      <c r="M40" s="41">
        <f t="shared" si="111"/>
        <v>7.9007504814927201E-2</v>
      </c>
      <c r="N40" s="41">
        <f t="shared" si="111"/>
        <v>4.3827237016703699E-2</v>
      </c>
      <c r="O40" s="41">
        <f t="shared" ref="O40" si="112">O39/O5</f>
        <v>5.0482850835927373E-3</v>
      </c>
      <c r="P40" s="41">
        <f t="shared" ref="P40:Q40" si="113">P39/P5</f>
        <v>4.7186500435718232E-2</v>
      </c>
      <c r="Q40" s="44">
        <f t="shared" si="113"/>
        <v>3.5847270056220223E-2</v>
      </c>
    </row>
    <row r="41" spans="1:21" x14ac:dyDescent="0.25">
      <c r="A41" s="17"/>
      <c r="B41" s="1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21" x14ac:dyDescent="0.25">
      <c r="B42" s="1" t="s">
        <v>60</v>
      </c>
      <c r="C42" s="8">
        <f>'2023 (ЭЭ)'!C42/'2023 (Р)'!C3</f>
        <v>538.63064516128816</v>
      </c>
      <c r="D42" s="8">
        <f>'2023 (ЭЭ)'!D42/'2023 (Р)'!D3</f>
        <v>526.89107142857233</v>
      </c>
      <c r="E42" s="8">
        <f>'2023 (ЭЭ)'!E42/'2023 (Р)'!E3</f>
        <v>455.07580645161335</v>
      </c>
      <c r="F42" s="8">
        <f>'2023 (ЭЭ)'!F42/'2023 (Р)'!F3</f>
        <v>395.39999999999856</v>
      </c>
      <c r="G42" s="8">
        <f>'2023 (ЭЭ)'!G42/'2023 (Р)'!G3</f>
        <v>387.17903225806475</v>
      </c>
      <c r="H42" s="8">
        <f>'2023 (ЭЭ)'!H42/'2023 (Р)'!H3</f>
        <v>349.53000000000145</v>
      </c>
      <c r="I42" s="8">
        <f>SUM(C42:H42)/6</f>
        <v>442.11775921658977</v>
      </c>
      <c r="J42" s="8">
        <f>'2023 (ЭЭ)'!J42/'2023 (Р)'!J3</f>
        <v>318.17903225806481</v>
      </c>
      <c r="K42" s="8">
        <f>'2023 (ЭЭ)'!K42/'2023 (Р)'!K3</f>
        <v>381.82258064516168</v>
      </c>
      <c r="L42" s="8">
        <f>'2023 (ЭЭ)'!L42/'2023 (Р)'!L3</f>
        <v>311.06500000000096</v>
      </c>
      <c r="M42" s="8">
        <f>'2023 (ЭЭ)'!M42/'2023 (Р)'!M3</f>
        <v>373.28575268817184</v>
      </c>
      <c r="N42" s="8">
        <f>'2023 (ЭЭ)'!N42/'2023 (Р)'!N3</f>
        <v>454.81361111111039</v>
      </c>
      <c r="O42" s="8">
        <f>'2023 (ЭЭ)'!O42/'2023 (Р)'!O3</f>
        <v>518.15806451612696</v>
      </c>
      <c r="P42" s="8">
        <f>SUM(J42:O42)/6</f>
        <v>392.88734020310613</v>
      </c>
      <c r="Q42" s="48">
        <f>(I42+P42)/2</f>
        <v>417.50254970984793</v>
      </c>
    </row>
    <row r="43" spans="1:21" x14ac:dyDescent="0.25">
      <c r="B43" s="1" t="s">
        <v>55</v>
      </c>
      <c r="C43" s="48">
        <f>'2023 (ЭЭ)'!C43/'2023 (Р)'!C3</f>
        <v>2031.7596774193501</v>
      </c>
      <c r="D43" s="48">
        <f>'2023 (ЭЭ)'!D43/'2023 (Р)'!D3</f>
        <v>1925.4482142857114</v>
      </c>
      <c r="E43" s="48">
        <f>'2023 (ЭЭ)'!E43/'2023 (Р)'!E3</f>
        <v>1715.8790322580724</v>
      </c>
      <c r="F43" s="48">
        <f>'2023 (ЭЭ)'!F43/'2023 (Р)'!F3</f>
        <v>1117.1111111111111</v>
      </c>
      <c r="G43" s="48">
        <f>'2023 (ЭЭ)'!G43/'2023 (Р)'!G3</f>
        <v>1267.3548387096773</v>
      </c>
      <c r="H43" s="48">
        <f>'2023 (ЭЭ)'!H43/'2023 (Р)'!H3</f>
        <v>1079.1041666666667</v>
      </c>
      <c r="I43" s="48">
        <f>SUM(C43:H43)/6</f>
        <v>1522.7761734084315</v>
      </c>
      <c r="J43" s="48">
        <f>'2023 (ЭЭ)'!J43/'2023 (Р)'!J3</f>
        <v>914.63709677419354</v>
      </c>
      <c r="K43" s="48">
        <f>'2023 (ЭЭ)'!K43/'2023 (Р)'!K3</f>
        <v>1111.5336021505377</v>
      </c>
      <c r="L43" s="48">
        <f>'2023 (ЭЭ)'!L43/'2023 (Р)'!L3</f>
        <v>1211.8555555555556</v>
      </c>
      <c r="M43" s="48">
        <f>'2023 (ЭЭ)'!M43/'2023 (Р)'!M3</f>
        <v>1530.3239247311828</v>
      </c>
      <c r="N43" s="48">
        <f>'2023 (ЭЭ)'!N43/'2023 (Р)'!N3</f>
        <v>1885.7847222222222</v>
      </c>
      <c r="O43" s="48">
        <f>'2023 (ЭЭ)'!O43/'2023 (Р)'!O3</f>
        <v>2070.6677419354755</v>
      </c>
      <c r="P43" s="48">
        <f>SUM(J43:O43)/6</f>
        <v>1454.1337738948612</v>
      </c>
      <c r="Q43" s="48">
        <f>(I43+P43)/2</f>
        <v>1488.4549736516465</v>
      </c>
    </row>
    <row r="44" spans="1:21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</sheetData>
  <pageMargins left="0" right="0" top="0.35433070866141736" bottom="0.15748031496062992" header="0" footer="0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CF98-42A1-46A0-BB71-CC04291CD3D1}">
  <sheetPr>
    <pageSetUpPr fitToPage="1"/>
  </sheetPr>
  <dimension ref="A2:U44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:F3"/>
    </sheetView>
  </sheetViews>
  <sheetFormatPr defaultRowHeight="15.75" x14ac:dyDescent="0.25"/>
  <cols>
    <col min="1" max="1" width="9.140625" style="1"/>
    <col min="2" max="2" width="59.42578125" style="1" customWidth="1"/>
    <col min="3" max="16" width="16.7109375" style="1" customWidth="1"/>
    <col min="17" max="17" width="16.85546875" style="1" customWidth="1"/>
    <col min="18" max="18" width="9.140625" style="1"/>
    <col min="19" max="19" width="12.5703125" style="1" customWidth="1"/>
    <col min="20" max="21" width="11.28515625" style="1" bestFit="1" customWidth="1"/>
    <col min="22" max="16384" width="9.140625" style="1"/>
  </cols>
  <sheetData>
    <row r="2" spans="1:20" x14ac:dyDescent="0.25">
      <c r="B2" s="2" t="s">
        <v>56</v>
      </c>
    </row>
    <row r="4" spans="1:20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61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62</v>
      </c>
      <c r="Q4" s="3" t="s">
        <v>43</v>
      </c>
    </row>
    <row r="5" spans="1:20" ht="47.25" x14ac:dyDescent="0.25">
      <c r="A5" s="5" t="s">
        <v>13</v>
      </c>
      <c r="B5" s="6" t="s">
        <v>14</v>
      </c>
      <c r="C5" s="7">
        <f t="shared" ref="C5:P5" si="0">C6</f>
        <v>6413622.0000000056</v>
      </c>
      <c r="D5" s="7">
        <f t="shared" si="0"/>
        <v>5585147.9999999851</v>
      </c>
      <c r="E5" s="7">
        <f t="shared" si="0"/>
        <v>5344460.000000013</v>
      </c>
      <c r="F5" s="7">
        <f t="shared" si="0"/>
        <v>4608562.0000000047</v>
      </c>
      <c r="G5" s="7">
        <f t="shared" si="0"/>
        <v>4614657.9999999991</v>
      </c>
      <c r="H5" s="7">
        <f t="shared" si="0"/>
        <v>4120990.0000000051</v>
      </c>
      <c r="I5" s="7">
        <f t="shared" si="0"/>
        <v>30687440.000000015</v>
      </c>
      <c r="J5" s="7">
        <f t="shared" si="0"/>
        <v>4094063.9999999912</v>
      </c>
      <c r="K5" s="7">
        <f>K6</f>
        <v>4543127.9999999944</v>
      </c>
      <c r="L5" s="7">
        <f t="shared" si="0"/>
        <v>4386596.0000000065</v>
      </c>
      <c r="M5" s="7">
        <f t="shared" si="0"/>
        <v>5003187.999999986</v>
      </c>
      <c r="N5" s="7">
        <f t="shared" si="0"/>
        <v>5775728.000000013</v>
      </c>
      <c r="O5" s="7">
        <f>O6</f>
        <v>6413782.0000000075</v>
      </c>
      <c r="P5" s="7">
        <f t="shared" si="0"/>
        <v>30216486</v>
      </c>
      <c r="Q5" s="7">
        <f>I5+P5</f>
        <v>60903926.000000015</v>
      </c>
      <c r="S5" s="8"/>
      <c r="T5" s="8"/>
    </row>
    <row r="6" spans="1:20" x14ac:dyDescent="0.25">
      <c r="A6" s="5" t="s">
        <v>15</v>
      </c>
      <c r="B6" s="9" t="s">
        <v>16</v>
      </c>
      <c r="C6" s="7">
        <f t="shared" ref="C6:N6" si="1">SUM(C7:C8)</f>
        <v>6413622.0000000056</v>
      </c>
      <c r="D6" s="7">
        <f t="shared" si="1"/>
        <v>5585147.9999999851</v>
      </c>
      <c r="E6" s="7">
        <f t="shared" si="1"/>
        <v>5344460.000000013</v>
      </c>
      <c r="F6" s="7">
        <f t="shared" si="1"/>
        <v>4608562.0000000047</v>
      </c>
      <c r="G6" s="7">
        <f t="shared" si="1"/>
        <v>4614657.9999999991</v>
      </c>
      <c r="H6" s="7">
        <f t="shared" si="1"/>
        <v>4120990.0000000051</v>
      </c>
      <c r="I6" s="7">
        <f t="shared" si="1"/>
        <v>30687440.000000015</v>
      </c>
      <c r="J6" s="7">
        <f t="shared" si="1"/>
        <v>4094063.9999999912</v>
      </c>
      <c r="K6" s="7">
        <f>SUM(K7:K8)</f>
        <v>4543127.9999999944</v>
      </c>
      <c r="L6" s="7">
        <f t="shared" si="1"/>
        <v>4386596.0000000065</v>
      </c>
      <c r="M6" s="7">
        <f t="shared" si="1"/>
        <v>5003187.999999986</v>
      </c>
      <c r="N6" s="7">
        <f t="shared" si="1"/>
        <v>5775728.000000013</v>
      </c>
      <c r="O6" s="7">
        <f>SUM(O7:O8)</f>
        <v>6413782.0000000075</v>
      </c>
      <c r="P6" s="7">
        <f>SUM(P7:P8)</f>
        <v>30216486</v>
      </c>
      <c r="Q6" s="7">
        <f t="shared" ref="Q6:Q39" si="2">I6+P6</f>
        <v>60903926.000000015</v>
      </c>
    </row>
    <row r="7" spans="1:20" x14ac:dyDescent="0.25">
      <c r="A7" s="5"/>
      <c r="B7" s="10" t="s">
        <v>46</v>
      </c>
      <c r="C7" s="7">
        <f t="shared" ref="C7:J7" si="3">C10+C13</f>
        <v>5792094.0000000056</v>
      </c>
      <c r="D7" s="7">
        <f t="shared" si="3"/>
        <v>5073227.9999999851</v>
      </c>
      <c r="E7" s="7">
        <f t="shared" si="3"/>
        <v>4879272.000000013</v>
      </c>
      <c r="F7" s="7">
        <f t="shared" si="3"/>
        <v>4201566.0000000047</v>
      </c>
      <c r="G7" s="7">
        <f t="shared" si="3"/>
        <v>4251221.9999999981</v>
      </c>
      <c r="H7" s="7">
        <f t="shared" si="3"/>
        <v>3836286.0000000056</v>
      </c>
      <c r="I7" s="7">
        <f t="shared" si="3"/>
        <v>28033668.000000015</v>
      </c>
      <c r="J7" s="7">
        <f t="shared" si="3"/>
        <v>3814919.9999999907</v>
      </c>
      <c r="K7" s="7">
        <f>K10+K13</f>
        <v>4207571.9999999944</v>
      </c>
      <c r="L7" s="7">
        <f t="shared" ref="L7:M7" si="4">L10+L13</f>
        <v>4052772.0000000065</v>
      </c>
      <c r="M7" s="7">
        <f t="shared" si="4"/>
        <v>4561307.999999986</v>
      </c>
      <c r="N7" s="7">
        <f t="shared" ref="N7" si="5">N10+N13</f>
        <v>5114328.000000013</v>
      </c>
      <c r="O7" s="7">
        <f>O10+O13</f>
        <v>5595678.0000000065</v>
      </c>
      <c r="P7" s="7">
        <f>P10+P13</f>
        <v>27346578</v>
      </c>
      <c r="Q7" s="7">
        <f t="shared" si="2"/>
        <v>55380246.000000015</v>
      </c>
    </row>
    <row r="8" spans="1:20" x14ac:dyDescent="0.25">
      <c r="A8" s="5"/>
      <c r="B8" s="10" t="s">
        <v>17</v>
      </c>
      <c r="C8" s="7">
        <f t="shared" ref="C8:J8" si="6">C17</f>
        <v>621528.00000000035</v>
      </c>
      <c r="D8" s="7">
        <f t="shared" si="6"/>
        <v>511919.99999999977</v>
      </c>
      <c r="E8" s="7">
        <f t="shared" si="6"/>
        <v>465187.99999999983</v>
      </c>
      <c r="F8" s="7">
        <f t="shared" si="6"/>
        <v>406995.99999999988</v>
      </c>
      <c r="G8" s="7">
        <f t="shared" si="6"/>
        <v>363436.00000000052</v>
      </c>
      <c r="H8" s="7">
        <f t="shared" si="6"/>
        <v>284703.99999999936</v>
      </c>
      <c r="I8" s="7">
        <f t="shared" si="6"/>
        <v>2653771.9999999995</v>
      </c>
      <c r="J8" s="7">
        <f t="shared" si="6"/>
        <v>279144.00000000064</v>
      </c>
      <c r="K8" s="7">
        <f>K17</f>
        <v>335556.00000000017</v>
      </c>
      <c r="L8" s="7">
        <f t="shared" ref="L8:M8" si="7">L17</f>
        <v>333823.99999999977</v>
      </c>
      <c r="M8" s="7">
        <f t="shared" si="7"/>
        <v>441879.99999999965</v>
      </c>
      <c r="N8" s="7">
        <f t="shared" ref="N8" si="8">N17</f>
        <v>661399.99999999977</v>
      </c>
      <c r="O8" s="7">
        <f>O17</f>
        <v>818104.00000000093</v>
      </c>
      <c r="P8" s="7">
        <f>P17</f>
        <v>2869908.0000000009</v>
      </c>
      <c r="Q8" s="7">
        <f t="shared" si="2"/>
        <v>5523680</v>
      </c>
    </row>
    <row r="9" spans="1:20" x14ac:dyDescent="0.25">
      <c r="A9" s="5" t="s">
        <v>19</v>
      </c>
      <c r="B9" s="10" t="s">
        <v>54</v>
      </c>
      <c r="C9" s="11">
        <f t="shared" ref="C9:D9" si="9">SUM(C10:C11)</f>
        <v>3094487.9999999944</v>
      </c>
      <c r="D9" s="11">
        <f t="shared" si="9"/>
        <v>2648843.9999999995</v>
      </c>
      <c r="E9" s="11">
        <f t="shared" ref="E9:F9" si="10">SUM(E10:E11)</f>
        <v>2475660.0000000033</v>
      </c>
      <c r="F9" s="11">
        <f t="shared" si="10"/>
        <v>2333004.0000000014</v>
      </c>
      <c r="G9" s="11">
        <f t="shared" ref="G9:I9" si="11">SUM(G10:G11)</f>
        <v>2205071.9999999949</v>
      </c>
      <c r="H9" s="11">
        <f t="shared" ref="H9:J9" si="12">SUM(H10:H11)</f>
        <v>2066508.000000007</v>
      </c>
      <c r="I9" s="11">
        <f t="shared" si="11"/>
        <v>14823576.000000002</v>
      </c>
      <c r="J9" s="11">
        <f t="shared" si="12"/>
        <v>2003903.9999999974</v>
      </c>
      <c r="K9" s="11">
        <f t="shared" ref="K9" si="13">SUM(K10:K11)</f>
        <v>2389895.9999999953</v>
      </c>
      <c r="L9" s="11">
        <f t="shared" ref="L9" si="14">SUM(L10:L11)</f>
        <v>2147076.0000000093</v>
      </c>
      <c r="M9" s="11">
        <f t="shared" ref="M9" si="15">SUM(M10:M11)</f>
        <v>2357531.9999999898</v>
      </c>
      <c r="N9" s="11">
        <f t="shared" ref="N9" si="16">SUM(N10:N11)</f>
        <v>2613444.0000000023</v>
      </c>
      <c r="O9" s="11">
        <f t="shared" ref="O9" si="17">SUM(O10:O11)</f>
        <v>2941524.000000007</v>
      </c>
      <c r="P9" s="11">
        <f t="shared" ref="P9" si="18">SUM(P10:P11)</f>
        <v>14453376.000000002</v>
      </c>
      <c r="Q9" s="11">
        <f t="shared" si="2"/>
        <v>29276952.000000004</v>
      </c>
    </row>
    <row r="10" spans="1:20" x14ac:dyDescent="0.25">
      <c r="A10" s="5"/>
      <c r="B10" s="10" t="s">
        <v>46</v>
      </c>
      <c r="C10" s="45">
        <f>[2]январь!$C$14</f>
        <v>3094487.9999999944</v>
      </c>
      <c r="D10" s="45">
        <f>[3]февраль!$C$14</f>
        <v>2648843.9999999995</v>
      </c>
      <c r="E10" s="45">
        <f>[4]март!$C$14</f>
        <v>2475660.0000000033</v>
      </c>
      <c r="F10" s="45">
        <f>[5]апрель!$C$14</f>
        <v>2333004.0000000014</v>
      </c>
      <c r="G10" s="45">
        <f>[6]май!$C$14</f>
        <v>2205071.9999999949</v>
      </c>
      <c r="H10" s="45">
        <f>[7]июнь!$C$14</f>
        <v>2066508.000000007</v>
      </c>
      <c r="I10" s="45">
        <f>SUM(C10:H10)</f>
        <v>14823576.000000002</v>
      </c>
      <c r="J10" s="45">
        <f>[8]июль!$C$14</f>
        <v>2003903.9999999974</v>
      </c>
      <c r="K10" s="45">
        <f>[9]август!$C$14</f>
        <v>2389895.9999999953</v>
      </c>
      <c r="L10" s="45">
        <f>[10]сентябрь!$C$14</f>
        <v>2147076.0000000093</v>
      </c>
      <c r="M10" s="45">
        <f>[11]октябрь!$C$14</f>
        <v>2357531.9999999898</v>
      </c>
      <c r="N10" s="45">
        <f>[12]октябрь!$C$14</f>
        <v>2613444.0000000023</v>
      </c>
      <c r="O10" s="45">
        <f>[13]декабрь!$C$14</f>
        <v>2941524.000000007</v>
      </c>
      <c r="P10" s="45">
        <f>SUM(J10:O10)</f>
        <v>14453376.000000002</v>
      </c>
      <c r="Q10" s="11">
        <f t="shared" si="2"/>
        <v>29276952.000000004</v>
      </c>
    </row>
    <row r="11" spans="1:20" x14ac:dyDescent="0.25">
      <c r="A11" s="5"/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2"/>
        <v>0</v>
      </c>
    </row>
    <row r="12" spans="1:20" x14ac:dyDescent="0.25">
      <c r="A12" s="24" t="s">
        <v>48</v>
      </c>
      <c r="B12" s="10" t="s">
        <v>59</v>
      </c>
      <c r="C12" s="11">
        <f t="shared" ref="C12:D12" si="19">C14</f>
        <v>0</v>
      </c>
      <c r="D12" s="11">
        <f t="shared" si="19"/>
        <v>0</v>
      </c>
      <c r="E12" s="11">
        <f t="shared" ref="E12:F12" si="20">E14</f>
        <v>0</v>
      </c>
      <c r="F12" s="11">
        <f t="shared" si="20"/>
        <v>0</v>
      </c>
      <c r="G12" s="11">
        <f t="shared" ref="G12:I12" si="21">G14</f>
        <v>0</v>
      </c>
      <c r="H12" s="11">
        <f t="shared" ref="H12:K12" si="22">H14</f>
        <v>0</v>
      </c>
      <c r="I12" s="11">
        <f t="shared" si="21"/>
        <v>0</v>
      </c>
      <c r="J12" s="11">
        <f t="shared" si="22"/>
        <v>0</v>
      </c>
      <c r="K12" s="11">
        <f t="shared" si="22"/>
        <v>0</v>
      </c>
      <c r="L12" s="11">
        <f t="shared" ref="L12:M12" si="23">L14</f>
        <v>0</v>
      </c>
      <c r="M12" s="11">
        <f t="shared" si="23"/>
        <v>0</v>
      </c>
      <c r="N12" s="11">
        <f t="shared" ref="N12" si="24">N14</f>
        <v>0</v>
      </c>
      <c r="O12" s="11">
        <f t="shared" ref="O12" si="25">O14</f>
        <v>0</v>
      </c>
      <c r="P12" s="11">
        <f t="shared" ref="P12" si="26">P14</f>
        <v>0</v>
      </c>
      <c r="Q12" s="11">
        <f t="shared" si="2"/>
        <v>0</v>
      </c>
      <c r="S12" s="8"/>
    </row>
    <row r="13" spans="1:20" x14ac:dyDescent="0.25">
      <c r="A13" s="5"/>
      <c r="B13" s="10" t="s">
        <v>46</v>
      </c>
      <c r="C13" s="45">
        <f>[2]январь!$C$15</f>
        <v>2697606.0000000116</v>
      </c>
      <c r="D13" s="45">
        <f>[3]февраль!$C$15</f>
        <v>2424383.9999999856</v>
      </c>
      <c r="E13" s="45">
        <f>[4]март!$C$15</f>
        <v>2403612.0000000102</v>
      </c>
      <c r="F13" s="45">
        <f>[5]апрель!$C$15</f>
        <v>1868562.0000000035</v>
      </c>
      <c r="G13" s="45">
        <f>[6]май!$C$15</f>
        <v>2046150.0000000033</v>
      </c>
      <c r="H13" s="45">
        <f>[7]июнь!$C$15</f>
        <v>1769777.9999999984</v>
      </c>
      <c r="I13" s="45">
        <f>SUM(C13:H13)</f>
        <v>13210092.000000013</v>
      </c>
      <c r="J13" s="45">
        <f>[8]июль!$C$15</f>
        <v>1811015.9999999932</v>
      </c>
      <c r="K13" s="45">
        <f>[9]август!$C$15</f>
        <v>1817675.9999999995</v>
      </c>
      <c r="L13" s="45">
        <f>[10]сентябрь!$C$15</f>
        <v>1905695.9999999972</v>
      </c>
      <c r="M13" s="45">
        <f>[11]октябрь!$C$15</f>
        <v>2203775.9999999963</v>
      </c>
      <c r="N13" s="45">
        <f>[12]октябрь!$C$15</f>
        <v>2500884.0000000102</v>
      </c>
      <c r="O13" s="45">
        <f>[13]декабрь!$C$15</f>
        <v>2654153.9999999995</v>
      </c>
      <c r="P13" s="45">
        <f>SUM(J13:O13)</f>
        <v>12893201.999999996</v>
      </c>
      <c r="Q13" s="11">
        <f t="shared" si="2"/>
        <v>26103294.000000007</v>
      </c>
    </row>
    <row r="14" spans="1:20" x14ac:dyDescent="0.25">
      <c r="A14" s="5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2"/>
        <v>0</v>
      </c>
    </row>
    <row r="15" spans="1:20" x14ac:dyDescent="0.25">
      <c r="A15" s="24" t="s">
        <v>52</v>
      </c>
      <c r="B15" s="10" t="s">
        <v>53</v>
      </c>
      <c r="C15" s="11">
        <f t="shared" ref="C15:O15" si="27">C16</f>
        <v>0</v>
      </c>
      <c r="D15" s="11">
        <f t="shared" si="27"/>
        <v>0</v>
      </c>
      <c r="E15" s="11">
        <f t="shared" si="27"/>
        <v>0</v>
      </c>
      <c r="F15" s="11">
        <f t="shared" si="27"/>
        <v>0</v>
      </c>
      <c r="G15" s="11">
        <f t="shared" si="27"/>
        <v>0</v>
      </c>
      <c r="H15" s="11">
        <f t="shared" si="27"/>
        <v>0</v>
      </c>
      <c r="I15" s="11">
        <f t="shared" si="27"/>
        <v>0</v>
      </c>
      <c r="J15" s="11">
        <f t="shared" si="27"/>
        <v>0</v>
      </c>
      <c r="K15" s="11">
        <f t="shared" si="27"/>
        <v>0</v>
      </c>
      <c r="L15" s="11">
        <f t="shared" si="27"/>
        <v>0</v>
      </c>
      <c r="M15" s="11">
        <f t="shared" si="27"/>
        <v>0</v>
      </c>
      <c r="N15" s="11">
        <f t="shared" si="27"/>
        <v>0</v>
      </c>
      <c r="O15" s="11">
        <f t="shared" si="27"/>
        <v>0</v>
      </c>
      <c r="P15" s="11">
        <f t="shared" ref="P15" si="28">P16</f>
        <v>0</v>
      </c>
      <c r="Q15" s="11">
        <f t="shared" si="2"/>
        <v>0</v>
      </c>
      <c r="S15" s="8"/>
    </row>
    <row r="16" spans="1:20" x14ac:dyDescent="0.25">
      <c r="A16" s="5"/>
      <c r="B16" s="10" t="s">
        <v>46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2"/>
        <v>0</v>
      </c>
    </row>
    <row r="17" spans="1:20" x14ac:dyDescent="0.25">
      <c r="A17" s="5"/>
      <c r="B17" s="10" t="s">
        <v>17</v>
      </c>
      <c r="C17" s="45">
        <f>[2]январь!$C$16</f>
        <v>621528.00000000035</v>
      </c>
      <c r="D17" s="45">
        <f>[3]февраль!$C$16</f>
        <v>511919.99999999977</v>
      </c>
      <c r="E17" s="45">
        <f>[4]март!$C$16</f>
        <v>465187.99999999983</v>
      </c>
      <c r="F17" s="45">
        <f>[5]апрель!$C$16</f>
        <v>406995.99999999988</v>
      </c>
      <c r="G17" s="45">
        <f>[6]май!$C$16</f>
        <v>363436.00000000052</v>
      </c>
      <c r="H17" s="45">
        <f>[7]июнь!$C$16</f>
        <v>284703.99999999936</v>
      </c>
      <c r="I17" s="45">
        <f>SUM(C17:H17)</f>
        <v>2653771.9999999995</v>
      </c>
      <c r="J17" s="45">
        <f>[8]июль!$C$16</f>
        <v>279144.00000000064</v>
      </c>
      <c r="K17" s="45">
        <f>[9]август!$C$16</f>
        <v>335556.00000000017</v>
      </c>
      <c r="L17" s="45">
        <f>[10]сентябрь!$C$16</f>
        <v>333823.99999999977</v>
      </c>
      <c r="M17" s="45">
        <f>[11]октябрь!$C$16</f>
        <v>441879.99999999965</v>
      </c>
      <c r="N17" s="45">
        <f>[12]октябрь!$C$16</f>
        <v>661399.99999999977</v>
      </c>
      <c r="O17" s="45">
        <f>[13]декабрь!$C$16</f>
        <v>818104.00000000093</v>
      </c>
      <c r="P17" s="45">
        <f>SUM(J17:O17)</f>
        <v>2869908.0000000009</v>
      </c>
      <c r="Q17" s="11">
        <f t="shared" si="2"/>
        <v>5523680</v>
      </c>
    </row>
    <row r="18" spans="1:20" x14ac:dyDescent="0.25">
      <c r="A18" s="5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2"/>
        <v>0</v>
      </c>
    </row>
    <row r="19" spans="1:20" x14ac:dyDescent="0.25">
      <c r="A19" s="5" t="s">
        <v>21</v>
      </c>
      <c r="B19" s="6" t="s">
        <v>22</v>
      </c>
      <c r="C19" s="7">
        <f t="shared" ref="C19:D19" si="29">C20+C38</f>
        <v>6139776.3999999948</v>
      </c>
      <c r="D19" s="7">
        <f t="shared" si="29"/>
        <v>5834961.9999999981</v>
      </c>
      <c r="E19" s="7">
        <f t="shared" ref="E19:F19" si="30">E20+E38</f>
        <v>5059326.400000006</v>
      </c>
      <c r="F19" s="7">
        <f t="shared" si="30"/>
        <v>4556410.9999999991</v>
      </c>
      <c r="G19" s="7">
        <f t="shared" ref="G19:I19" si="31">G20+G38</f>
        <v>4281339.2</v>
      </c>
      <c r="H19" s="7">
        <f t="shared" ref="H19:K19" si="32">H20+H38</f>
        <v>4008864.600000001</v>
      </c>
      <c r="I19" s="7">
        <f t="shared" si="31"/>
        <v>29880679.600000001</v>
      </c>
      <c r="J19" s="7">
        <f t="shared" si="32"/>
        <v>3846755.2</v>
      </c>
      <c r="K19" s="7">
        <f t="shared" si="32"/>
        <v>4301146</v>
      </c>
      <c r="L19" s="7">
        <f>L20+L38</f>
        <v>4131824.8000000007</v>
      </c>
      <c r="M19" s="7">
        <f t="shared" ref="M19" si="33">M20+M38</f>
        <v>4607898.5999999996</v>
      </c>
      <c r="N19" s="7">
        <f t="shared" ref="N19" si="34">N20+N38</f>
        <v>5522593.7999999989</v>
      </c>
      <c r="O19" s="7">
        <f t="shared" ref="O19" si="35">O20+O38</f>
        <v>6381403.399999992</v>
      </c>
      <c r="P19" s="7">
        <f t="shared" ref="P19" si="36">P20+P38</f>
        <v>28791621.799999993</v>
      </c>
      <c r="Q19" s="7">
        <f t="shared" si="2"/>
        <v>58672301.399999991</v>
      </c>
      <c r="S19" s="8"/>
      <c r="T19" s="8"/>
    </row>
    <row r="20" spans="1:20" s="2" customFormat="1" ht="31.5" x14ac:dyDescent="0.25">
      <c r="A20" s="5" t="s">
        <v>23</v>
      </c>
      <c r="B20" s="10" t="s">
        <v>24</v>
      </c>
      <c r="C20" s="40">
        <f t="shared" ref="C20:D20" si="37">C21+C26+C29</f>
        <v>4227406</v>
      </c>
      <c r="D20" s="40">
        <f t="shared" si="37"/>
        <v>4186990</v>
      </c>
      <c r="E20" s="40">
        <f t="shared" ref="E20:F20" si="38">E21+E26+E29</f>
        <v>3444136</v>
      </c>
      <c r="F20" s="40">
        <f t="shared" si="38"/>
        <v>3467403</v>
      </c>
      <c r="G20" s="40">
        <f t="shared" ref="G20:I20" si="39">G21+G26+G29</f>
        <v>3050366</v>
      </c>
      <c r="H20" s="40">
        <f t="shared" ref="H20:K20" si="40">H21+H26+H29</f>
        <v>2980248</v>
      </c>
      <c r="I20" s="40">
        <f t="shared" si="39"/>
        <v>21356549</v>
      </c>
      <c r="J20" s="40">
        <f t="shared" si="40"/>
        <v>2929540</v>
      </c>
      <c r="K20" s="40">
        <f t="shared" si="40"/>
        <v>3190089</v>
      </c>
      <c r="L20" s="40">
        <f t="shared" ref="L20:M20" si="41">L21+L26+L29</f>
        <v>3035322</v>
      </c>
      <c r="M20" s="40">
        <f t="shared" si="41"/>
        <v>3191613</v>
      </c>
      <c r="N20" s="40">
        <f t="shared" ref="N20" si="42">N21+N26+N29</f>
        <v>3837363</v>
      </c>
      <c r="O20" s="40">
        <f t="shared" ref="O20" si="43">O21+O26+O29</f>
        <v>4455317</v>
      </c>
      <c r="P20" s="40">
        <f t="shared" ref="P20" si="44">P21+P26+P29</f>
        <v>20639244</v>
      </c>
      <c r="Q20" s="7">
        <f t="shared" si="2"/>
        <v>41995793</v>
      </c>
      <c r="R20" s="21"/>
    </row>
    <row r="21" spans="1:20" s="2" customFormat="1" ht="31.5" x14ac:dyDescent="0.25">
      <c r="A21" s="12" t="s">
        <v>25</v>
      </c>
      <c r="B21" s="10" t="s">
        <v>26</v>
      </c>
      <c r="C21" s="40">
        <f t="shared" ref="C21:O21" si="45">SUM(C22:C25)</f>
        <v>1775849</v>
      </c>
      <c r="D21" s="40">
        <f t="shared" si="45"/>
        <v>1726461</v>
      </c>
      <c r="E21" s="40">
        <f t="shared" si="45"/>
        <v>1450341</v>
      </c>
      <c r="F21" s="40">
        <f t="shared" si="45"/>
        <v>1373275</v>
      </c>
      <c r="G21" s="40">
        <f t="shared" si="45"/>
        <v>1159144</v>
      </c>
      <c r="H21" s="40">
        <f t="shared" si="45"/>
        <v>1143101</v>
      </c>
      <c r="I21" s="40">
        <f t="shared" si="45"/>
        <v>8628171</v>
      </c>
      <c r="J21" s="40">
        <f t="shared" si="45"/>
        <v>1250068</v>
      </c>
      <c r="K21" s="40">
        <f t="shared" si="45"/>
        <v>1301764</v>
      </c>
      <c r="L21" s="40">
        <f t="shared" si="45"/>
        <v>1121410</v>
      </c>
      <c r="M21" s="40">
        <f t="shared" si="45"/>
        <v>1222272</v>
      </c>
      <c r="N21" s="40">
        <f t="shared" si="45"/>
        <v>1597720</v>
      </c>
      <c r="O21" s="40">
        <f t="shared" si="45"/>
        <v>1913248</v>
      </c>
      <c r="P21" s="40">
        <f>SUM(P22:P25)</f>
        <v>8406482</v>
      </c>
      <c r="Q21" s="7">
        <f t="shared" si="2"/>
        <v>17034653</v>
      </c>
      <c r="S21" s="8"/>
      <c r="T21" s="8"/>
    </row>
    <row r="22" spans="1:20" x14ac:dyDescent="0.25">
      <c r="A22" s="12"/>
      <c r="B22" s="10" t="s">
        <v>57</v>
      </c>
      <c r="C22" s="46">
        <f>[2]январь!$F$25</f>
        <v>947826</v>
      </c>
      <c r="D22" s="46">
        <f>[3]февраль!$F$25</f>
        <v>834991</v>
      </c>
      <c r="E22" s="46">
        <f>[4]март!$F$25</f>
        <v>719234</v>
      </c>
      <c r="F22" s="46">
        <f>[5]апрель!$F$25</f>
        <v>626695</v>
      </c>
      <c r="G22" s="46">
        <f>[6]май!$F$25</f>
        <v>421097</v>
      </c>
      <c r="H22" s="46">
        <f>[7]июнь!$F$25</f>
        <v>280812</v>
      </c>
      <c r="I22" s="46">
        <f>SUM(C22:H22)</f>
        <v>3830655</v>
      </c>
      <c r="J22" s="46">
        <f>[8]июль!$F$25</f>
        <v>275255</v>
      </c>
      <c r="K22" s="46">
        <f>[9]август!$F$25</f>
        <v>295582</v>
      </c>
      <c r="L22" s="46">
        <f>[10]сентябрь!$F$26</f>
        <v>295036</v>
      </c>
      <c r="M22" s="46">
        <f>[11]октябрь!$F$25</f>
        <v>434389</v>
      </c>
      <c r="N22" s="46">
        <f>[12]октябрь!$F$25</f>
        <v>762381</v>
      </c>
      <c r="O22" s="46">
        <f>[13]декабрь!$F$25</f>
        <v>939662</v>
      </c>
      <c r="P22" s="46">
        <f>SUM(J22:O22)</f>
        <v>3002305</v>
      </c>
      <c r="Q22" s="11">
        <f t="shared" si="2"/>
        <v>6832960</v>
      </c>
      <c r="S22" s="8"/>
      <c r="T22" s="8"/>
    </row>
    <row r="23" spans="1:20" x14ac:dyDescent="0.25">
      <c r="A23" s="12"/>
      <c r="B23" s="10" t="s">
        <v>58</v>
      </c>
      <c r="C23" s="46">
        <f>[2]январь!$C$64</f>
        <v>221342</v>
      </c>
      <c r="D23" s="46">
        <f>[3]февраль!$C$64</f>
        <v>194093</v>
      </c>
      <c r="E23" s="46">
        <f>[4]март!$C$64</f>
        <v>211841</v>
      </c>
      <c r="F23" s="46">
        <f>[5]апрель!$C$64</f>
        <v>204761</v>
      </c>
      <c r="G23" s="46">
        <f>[6]май!$C$64</f>
        <v>202693</v>
      </c>
      <c r="H23" s="46">
        <f>[7]июнь!$C$64</f>
        <v>203063</v>
      </c>
      <c r="I23" s="46">
        <f>SUM(C23:H23)</f>
        <v>1237793</v>
      </c>
      <c r="J23" s="46">
        <f>[8]июль!$C$64</f>
        <v>216902</v>
      </c>
      <c r="K23" s="46">
        <f>[9]август!$C$64</f>
        <v>219605</v>
      </c>
      <c r="L23" s="46">
        <f>[10]сентябрь!$C$64</f>
        <v>196757</v>
      </c>
      <c r="M23" s="46">
        <f>[11]октябрь!$C$64</f>
        <v>224900</v>
      </c>
      <c r="N23" s="46">
        <f>[12]октябрь!$C$64</f>
        <v>214012</v>
      </c>
      <c r="O23" s="46">
        <f>[13]декабрь!$C$64</f>
        <v>215627</v>
      </c>
      <c r="P23" s="46">
        <f>SUM(J23:O23)</f>
        <v>1287803</v>
      </c>
      <c r="Q23" s="11">
        <f t="shared" si="2"/>
        <v>2525596</v>
      </c>
      <c r="S23" s="8"/>
      <c r="T23" s="8"/>
    </row>
    <row r="24" spans="1:20" x14ac:dyDescent="0.25">
      <c r="A24" s="12"/>
      <c r="B24" s="10" t="s">
        <v>18</v>
      </c>
      <c r="C24" s="46">
        <f>[2]январь!$G$25+[2]январь!$G$67</f>
        <v>606681</v>
      </c>
      <c r="D24" s="46">
        <f>[3]февраль!$G$25+[3]февраль!$G$67</f>
        <v>697377</v>
      </c>
      <c r="E24" s="46">
        <f>[4]март!$G$25+[4]март!$G$67</f>
        <v>519266</v>
      </c>
      <c r="F24" s="46">
        <f>[5]апрель!$G$25+[5]апрель!$G$67</f>
        <v>541819</v>
      </c>
      <c r="G24" s="46">
        <f>[6]май!$G$25+[6]май!$G$67</f>
        <v>535354</v>
      </c>
      <c r="H24" s="46">
        <f>[7]июнь!$G$25+[7]июнь!$G$67</f>
        <v>659226</v>
      </c>
      <c r="I24" s="46">
        <f>SUM(C24:H24)</f>
        <v>3559723</v>
      </c>
      <c r="J24" s="46">
        <f>[8]июль!$G$25+[8]июль!$G$67</f>
        <v>757911</v>
      </c>
      <c r="K24" s="46">
        <f>[9]август!$G$25+[9]август!$G$67</f>
        <v>786577</v>
      </c>
      <c r="L24" s="46">
        <f>[10]сентябрь!$G$25+[10]сентябрь!$G$67</f>
        <v>629617</v>
      </c>
      <c r="M24" s="46">
        <f>[11]октябрь!$G$25+[11]октябрь!$G$67</f>
        <v>562983</v>
      </c>
      <c r="N24" s="46">
        <f>[12]октябрь!$G$25+[12]октябрь!$G$67</f>
        <v>621327</v>
      </c>
      <c r="O24" s="46">
        <f>[13]декабрь!$G$25+[13]декабрь!$G$67</f>
        <v>757959</v>
      </c>
      <c r="P24" s="46">
        <f>SUM(J24:O24)</f>
        <v>4116374</v>
      </c>
      <c r="Q24" s="11">
        <f t="shared" si="2"/>
        <v>7676097</v>
      </c>
    </row>
    <row r="25" spans="1:20" x14ac:dyDescent="0.25">
      <c r="A25" s="12"/>
      <c r="B25" s="10" t="s">
        <v>46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1">
        <f t="shared" si="2"/>
        <v>0</v>
      </c>
    </row>
    <row r="26" spans="1:20" ht="31.5" x14ac:dyDescent="0.25">
      <c r="A26" s="12" t="s">
        <v>27</v>
      </c>
      <c r="B26" s="10" t="s">
        <v>28</v>
      </c>
      <c r="C26" s="7">
        <f t="shared" ref="C26:D26" si="46">C27+C28</f>
        <v>2251746</v>
      </c>
      <c r="D26" s="7">
        <f t="shared" si="46"/>
        <v>2355777</v>
      </c>
      <c r="E26" s="7">
        <f t="shared" ref="E26:F26" si="47">E27+E28</f>
        <v>1890649</v>
      </c>
      <c r="F26" s="7">
        <f t="shared" si="47"/>
        <v>1999791</v>
      </c>
      <c r="G26" s="7">
        <f t="shared" ref="G26:I26" si="48">G27+G28</f>
        <v>1797459</v>
      </c>
      <c r="H26" s="7">
        <f t="shared" ref="H26:K26" si="49">H27+H28</f>
        <v>1755011</v>
      </c>
      <c r="I26" s="7">
        <f t="shared" si="48"/>
        <v>12050433</v>
      </c>
      <c r="J26" s="7">
        <f t="shared" si="49"/>
        <v>1607299</v>
      </c>
      <c r="K26" s="7">
        <f t="shared" si="49"/>
        <v>1809752</v>
      </c>
      <c r="L26" s="7">
        <f t="shared" ref="L26:M26" si="50">L27+L28</f>
        <v>1841934</v>
      </c>
      <c r="M26" s="7">
        <f t="shared" si="50"/>
        <v>1892766</v>
      </c>
      <c r="N26" s="7">
        <f t="shared" ref="N26" si="51">N27+N28</f>
        <v>2154211</v>
      </c>
      <c r="O26" s="7">
        <f t="shared" ref="O26" si="52">O27+O28</f>
        <v>2459233</v>
      </c>
      <c r="P26" s="7">
        <f t="shared" ref="P26" si="53">P27+P28</f>
        <v>11765195</v>
      </c>
      <c r="Q26" s="7">
        <f t="shared" si="2"/>
        <v>23815628</v>
      </c>
      <c r="S26" s="8"/>
      <c r="T26" s="8"/>
    </row>
    <row r="27" spans="1:20" x14ac:dyDescent="0.25">
      <c r="A27" s="12"/>
      <c r="B27" s="10" t="s">
        <v>17</v>
      </c>
      <c r="C27" s="40">
        <f t="shared" ref="C27:D28" si="54">C33+C36</f>
        <v>1199401</v>
      </c>
      <c r="D27" s="40">
        <f t="shared" si="54"/>
        <v>1274294</v>
      </c>
      <c r="E27" s="40">
        <f t="shared" ref="E27:F27" si="55">E33+E36</f>
        <v>1022598</v>
      </c>
      <c r="F27" s="40">
        <f t="shared" si="55"/>
        <v>1073136</v>
      </c>
      <c r="G27" s="40">
        <f t="shared" ref="G27:I27" si="56">G33+G36</f>
        <v>982504</v>
      </c>
      <c r="H27" s="40">
        <f t="shared" ref="H27:K28" si="57">H33+H36</f>
        <v>918881</v>
      </c>
      <c r="I27" s="40">
        <f t="shared" si="56"/>
        <v>6470814</v>
      </c>
      <c r="J27" s="40">
        <f t="shared" si="57"/>
        <v>864996</v>
      </c>
      <c r="K27" s="40">
        <f t="shared" si="57"/>
        <v>984386</v>
      </c>
      <c r="L27" s="40">
        <f t="shared" ref="L27:M27" si="58">L33+L36</f>
        <v>991434</v>
      </c>
      <c r="M27" s="40">
        <f t="shared" si="58"/>
        <v>997619</v>
      </c>
      <c r="N27" s="40">
        <f t="shared" ref="N27" si="59">N33+N36</f>
        <v>1152380</v>
      </c>
      <c r="O27" s="40">
        <f t="shared" ref="O27" si="60">O33+O36</f>
        <v>1290471</v>
      </c>
      <c r="P27" s="40">
        <f t="shared" ref="P27" si="61">P33+P36</f>
        <v>6281286</v>
      </c>
      <c r="Q27" s="7">
        <f t="shared" si="2"/>
        <v>12752100</v>
      </c>
      <c r="S27" s="8"/>
      <c r="T27" s="8"/>
    </row>
    <row r="28" spans="1:20" x14ac:dyDescent="0.25">
      <c r="A28" s="12"/>
      <c r="B28" s="10" t="s">
        <v>18</v>
      </c>
      <c r="C28" s="7">
        <f t="shared" si="54"/>
        <v>1052345</v>
      </c>
      <c r="D28" s="7">
        <f t="shared" si="54"/>
        <v>1081483</v>
      </c>
      <c r="E28" s="7">
        <f t="shared" ref="E28:F28" si="62">E34+E37</f>
        <v>868051</v>
      </c>
      <c r="F28" s="7">
        <f t="shared" si="62"/>
        <v>926655</v>
      </c>
      <c r="G28" s="7">
        <f t="shared" ref="G28:I28" si="63">G34+G37</f>
        <v>814955</v>
      </c>
      <c r="H28" s="7">
        <f t="shared" ref="H28:J28" si="64">H34+H37</f>
        <v>836130</v>
      </c>
      <c r="I28" s="7">
        <f t="shared" si="63"/>
        <v>5579619</v>
      </c>
      <c r="J28" s="7">
        <f t="shared" si="64"/>
        <v>742303</v>
      </c>
      <c r="K28" s="7">
        <f t="shared" si="57"/>
        <v>825366</v>
      </c>
      <c r="L28" s="7">
        <f t="shared" ref="L28:M28" si="65">L34+L37</f>
        <v>850500</v>
      </c>
      <c r="M28" s="7">
        <f t="shared" si="65"/>
        <v>895147</v>
      </c>
      <c r="N28" s="7">
        <f t="shared" ref="N28" si="66">N34+N37</f>
        <v>1001831</v>
      </c>
      <c r="O28" s="7">
        <f t="shared" ref="O28" si="67">O34+O37</f>
        <v>1168762</v>
      </c>
      <c r="P28" s="7">
        <f t="shared" ref="P28" si="68">P34+P37</f>
        <v>5483909</v>
      </c>
      <c r="Q28" s="7">
        <f t="shared" si="2"/>
        <v>11063528</v>
      </c>
      <c r="S28" s="8"/>
      <c r="T28" s="8"/>
    </row>
    <row r="29" spans="1:20" x14ac:dyDescent="0.25">
      <c r="A29" s="12" t="s">
        <v>40</v>
      </c>
      <c r="B29" s="10" t="s">
        <v>29</v>
      </c>
      <c r="C29" s="40">
        <f t="shared" ref="C29:D29" si="69">SUM(C30:C31)</f>
        <v>199811</v>
      </c>
      <c r="D29" s="40">
        <f t="shared" si="69"/>
        <v>104752</v>
      </c>
      <c r="E29" s="40">
        <f t="shared" ref="E29:F29" si="70">SUM(E30:E31)</f>
        <v>103146</v>
      </c>
      <c r="F29" s="40">
        <f t="shared" si="70"/>
        <v>94337</v>
      </c>
      <c r="G29" s="40">
        <f t="shared" ref="G29:I29" si="71">SUM(G30:G31)</f>
        <v>93763</v>
      </c>
      <c r="H29" s="40">
        <f t="shared" ref="H29:K29" si="72">SUM(H30:H31)</f>
        <v>82136</v>
      </c>
      <c r="I29" s="40">
        <f t="shared" si="71"/>
        <v>677945</v>
      </c>
      <c r="J29" s="40">
        <f t="shared" si="72"/>
        <v>72173</v>
      </c>
      <c r="K29" s="40">
        <f t="shared" si="72"/>
        <v>78573</v>
      </c>
      <c r="L29" s="40">
        <f t="shared" ref="L29:M29" si="73">SUM(L30:L31)</f>
        <v>71978</v>
      </c>
      <c r="M29" s="40">
        <f t="shared" si="73"/>
        <v>76575</v>
      </c>
      <c r="N29" s="40">
        <f t="shared" ref="N29" si="74">SUM(N30:N31)</f>
        <v>85432</v>
      </c>
      <c r="O29" s="40">
        <f t="shared" ref="O29" si="75">SUM(O30:O31)</f>
        <v>82836</v>
      </c>
      <c r="P29" s="40">
        <f t="shared" ref="P29" si="76">SUM(P30:P31)</f>
        <v>467567</v>
      </c>
      <c r="Q29" s="7">
        <f t="shared" si="2"/>
        <v>1145512</v>
      </c>
    </row>
    <row r="30" spans="1:20" x14ac:dyDescent="0.25">
      <c r="A30" s="3"/>
      <c r="B30" s="10" t="s">
        <v>17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7">
        <f t="shared" si="2"/>
        <v>0</v>
      </c>
    </row>
    <row r="31" spans="1:20" x14ac:dyDescent="0.25">
      <c r="A31" s="3"/>
      <c r="B31" s="10" t="s">
        <v>18</v>
      </c>
      <c r="C31" s="46">
        <f>[2]январь!$C$54+[2]январь!$C$55</f>
        <v>199811</v>
      </c>
      <c r="D31" s="46">
        <f>[3]февраль!$C$54+[3]февраль!$C$55</f>
        <v>104752</v>
      </c>
      <c r="E31" s="46">
        <f>[4]март!$C$54+[4]март!$C$55</f>
        <v>103146</v>
      </c>
      <c r="F31" s="46">
        <f>[5]апрель!$C$54+[5]апрель!$C$55</f>
        <v>94337</v>
      </c>
      <c r="G31" s="46">
        <f>[6]май!$C$54+[6]май!$C$55</f>
        <v>93763</v>
      </c>
      <c r="H31" s="46">
        <f>[7]июнь!$C$54+[7]июнь!$C$55</f>
        <v>82136</v>
      </c>
      <c r="I31" s="46">
        <f>SUM(C31:H31)</f>
        <v>677945</v>
      </c>
      <c r="J31" s="46">
        <f>[8]июль!$C$54+[8]июль!$C$55</f>
        <v>72173</v>
      </c>
      <c r="K31" s="46">
        <f>[9]август!$C$54+[9]август!$C$55</f>
        <v>78573</v>
      </c>
      <c r="L31" s="46">
        <f>[10]сентябрь!$C$54+[10]сентябрь!$C$55</f>
        <v>71978</v>
      </c>
      <c r="M31" s="46">
        <f>[11]октябрь!$C$54+[11]октябрь!$C$55</f>
        <v>76575</v>
      </c>
      <c r="N31" s="46">
        <f>[12]октябрь!$C$54+[12]октябрь!$C$55</f>
        <v>85432</v>
      </c>
      <c r="O31" s="46">
        <f>[13]декабрь!$C$54+[13]декабрь!$C$55</f>
        <v>82836</v>
      </c>
      <c r="P31" s="46">
        <f>SUM(J31:O31)</f>
        <v>467567</v>
      </c>
      <c r="Q31" s="7">
        <f t="shared" si="2"/>
        <v>1145512</v>
      </c>
    </row>
    <row r="32" spans="1:20" ht="47.25" x14ac:dyDescent="0.25">
      <c r="A32" s="3" t="s">
        <v>41</v>
      </c>
      <c r="B32" s="13" t="str">
        <f>[2]январь!$B$45</f>
        <v>Население, проживающее в городских населенных пунктах в домах, с э/плитами и БЕЗ электроотопительных установок в пределах с/н</v>
      </c>
      <c r="C32" s="40">
        <f t="shared" ref="C32:D32" si="77">SUM(C33:C34)</f>
        <v>1009718</v>
      </c>
      <c r="D32" s="40">
        <f t="shared" si="77"/>
        <v>1029699</v>
      </c>
      <c r="E32" s="40">
        <f t="shared" ref="E32:F32" si="78">SUM(E33:E34)</f>
        <v>1020914</v>
      </c>
      <c r="F32" s="40">
        <f t="shared" si="78"/>
        <v>1035488</v>
      </c>
      <c r="G32" s="40">
        <f t="shared" ref="G32:I32" si="79">SUM(G33:G34)</f>
        <v>1014752</v>
      </c>
      <c r="H32" s="40">
        <f t="shared" ref="H32:K32" si="80">SUM(H33:H34)</f>
        <v>1039929</v>
      </c>
      <c r="I32" s="40">
        <f t="shared" si="79"/>
        <v>6150500</v>
      </c>
      <c r="J32" s="40">
        <f t="shared" si="80"/>
        <v>985743</v>
      </c>
      <c r="K32" s="40">
        <f t="shared" si="80"/>
        <v>1018818</v>
      </c>
      <c r="L32" s="40">
        <f t="shared" ref="L32:M32" si="81">SUM(L33:L34)</f>
        <v>1026760</v>
      </c>
      <c r="M32" s="40">
        <f t="shared" si="81"/>
        <v>1060400</v>
      </c>
      <c r="N32" s="40">
        <f t="shared" ref="N32" si="82">SUM(N33:N34)</f>
        <v>1054272</v>
      </c>
      <c r="O32" s="40">
        <f t="shared" ref="O32" si="83">SUM(O33:O34)</f>
        <v>1093961</v>
      </c>
      <c r="P32" s="40">
        <f t="shared" ref="P32" si="84">SUM(P33:P34)</f>
        <v>6239954</v>
      </c>
      <c r="Q32" s="11">
        <f t="shared" si="2"/>
        <v>12390454</v>
      </c>
      <c r="S32" s="8"/>
      <c r="T32" s="8"/>
    </row>
    <row r="33" spans="1:21" x14ac:dyDescent="0.25">
      <c r="A33" s="3"/>
      <c r="B33" s="10" t="s">
        <v>17</v>
      </c>
      <c r="C33" s="46">
        <f>[2]январь!$F$45</f>
        <v>465621</v>
      </c>
      <c r="D33" s="46">
        <f>[3]февраль!$F$45</f>
        <v>480660</v>
      </c>
      <c r="E33" s="46">
        <f>[4]март!$F$45</f>
        <v>478064</v>
      </c>
      <c r="F33" s="46">
        <f>[5]апрель!$F$45</f>
        <v>485428</v>
      </c>
      <c r="G33" s="46">
        <f>[6]май!$F$45</f>
        <v>480661</v>
      </c>
      <c r="H33" s="46">
        <f>[7]июнь!$F$45</f>
        <v>481597</v>
      </c>
      <c r="I33" s="46">
        <f>SUM(C33:H33)</f>
        <v>2872031</v>
      </c>
      <c r="J33" s="46">
        <f>[8]июль!$F$45</f>
        <v>467121</v>
      </c>
      <c r="K33" s="46">
        <f>[9]август!$F$45</f>
        <v>484504</v>
      </c>
      <c r="L33" s="46">
        <f>[10]сентябрь!$F$45</f>
        <v>478721</v>
      </c>
      <c r="M33" s="46">
        <f>[11]октябрь!$F$45</f>
        <v>492979</v>
      </c>
      <c r="N33" s="46">
        <f>[12]октябрь!$F$45</f>
        <v>502407</v>
      </c>
      <c r="O33" s="46">
        <f>[13]декабрь!$F$45</f>
        <v>514465</v>
      </c>
      <c r="P33" s="46">
        <f>SUM(J33:O33)</f>
        <v>2940197</v>
      </c>
      <c r="Q33" s="11">
        <f t="shared" si="2"/>
        <v>5812228</v>
      </c>
      <c r="S33" s="8"/>
      <c r="T33" s="8"/>
    </row>
    <row r="34" spans="1:21" x14ac:dyDescent="0.25">
      <c r="A34" s="3"/>
      <c r="B34" s="10" t="s">
        <v>18</v>
      </c>
      <c r="C34" s="46">
        <f>[2]январь!$G$45+[2]январь!$G$39</f>
        <v>544097</v>
      </c>
      <c r="D34" s="46">
        <f>[3]февраль!$G$45+[3]февраль!$G$39</f>
        <v>549039</v>
      </c>
      <c r="E34" s="46">
        <f>[4]март!$G$45+[4]март!$G$39</f>
        <v>542850</v>
      </c>
      <c r="F34" s="46">
        <f>[5]апрель!$G$45+[5]апрель!$G$39</f>
        <v>550060</v>
      </c>
      <c r="G34" s="46">
        <f>[6]май!$G$45+[6]май!$G$39</f>
        <v>534091</v>
      </c>
      <c r="H34" s="46">
        <f>[7]июнь!$G$45+[7]июнь!$G$39</f>
        <v>558332</v>
      </c>
      <c r="I34" s="46">
        <f>SUM(C34:H34)</f>
        <v>3278469</v>
      </c>
      <c r="J34" s="46">
        <f>[8]июль!$G$45+[8]июль!$G$39</f>
        <v>518622</v>
      </c>
      <c r="K34" s="46">
        <f>[9]август!$G$45+[9]август!$G$39</f>
        <v>534314</v>
      </c>
      <c r="L34" s="46">
        <f>[10]сентябрь!$G$45</f>
        <v>548039</v>
      </c>
      <c r="M34" s="46">
        <f>[11]октябрь!$G$45+[11]октябрь!$G$39</f>
        <v>567421</v>
      </c>
      <c r="N34" s="46">
        <f>[12]октябрь!$G$45+[12]октябрь!$G$39</f>
        <v>551865</v>
      </c>
      <c r="O34" s="46">
        <f>[13]декабрь!$G$45+[13]декабрь!$G$39</f>
        <v>579496</v>
      </c>
      <c r="P34" s="46">
        <f>SUM(J34:O34)</f>
        <v>3299757</v>
      </c>
      <c r="Q34" s="11">
        <f t="shared" si="2"/>
        <v>6578226</v>
      </c>
      <c r="S34" s="8"/>
      <c r="T34" s="8"/>
    </row>
    <row r="35" spans="1:21" ht="47.25" x14ac:dyDescent="0.25">
      <c r="A35" s="3" t="s">
        <v>42</v>
      </c>
      <c r="B35" s="13" t="str">
        <f>[2]январь!$B$46</f>
        <v>Население, проживающее в городских населенных пунктах в домах, с э/плитами и БЕЗ электроотопительных установок сверх с/н</v>
      </c>
      <c r="C35" s="40">
        <f t="shared" ref="C35:D35" si="85">SUM(C36:C37)</f>
        <v>1242028</v>
      </c>
      <c r="D35" s="40">
        <f t="shared" si="85"/>
        <v>1326078</v>
      </c>
      <c r="E35" s="40">
        <f t="shared" ref="E35:F35" si="86">SUM(E36:E37)</f>
        <v>869735</v>
      </c>
      <c r="F35" s="40">
        <f t="shared" si="86"/>
        <v>964303</v>
      </c>
      <c r="G35" s="40">
        <f t="shared" ref="G35:I35" si="87">SUM(G36:G37)</f>
        <v>782707</v>
      </c>
      <c r="H35" s="40">
        <f t="shared" ref="H35:K35" si="88">SUM(H36:H37)</f>
        <v>715082</v>
      </c>
      <c r="I35" s="40">
        <f t="shared" si="87"/>
        <v>5899933</v>
      </c>
      <c r="J35" s="40">
        <f t="shared" si="88"/>
        <v>621556</v>
      </c>
      <c r="K35" s="40">
        <f t="shared" si="88"/>
        <v>790934</v>
      </c>
      <c r="L35" s="40">
        <f t="shared" ref="L35:M35" si="89">SUM(L36:L37)</f>
        <v>815174</v>
      </c>
      <c r="M35" s="40">
        <f t="shared" si="89"/>
        <v>832366</v>
      </c>
      <c r="N35" s="40">
        <f t="shared" ref="N35" si="90">SUM(N36:N37)</f>
        <v>1099939</v>
      </c>
      <c r="O35" s="40">
        <f t="shared" ref="O35" si="91">SUM(O36:O37)</f>
        <v>1365272</v>
      </c>
      <c r="P35" s="40">
        <f t="shared" ref="P35" si="92">SUM(P36:P37)</f>
        <v>5525241</v>
      </c>
      <c r="Q35" s="11">
        <f t="shared" si="2"/>
        <v>11425174</v>
      </c>
      <c r="S35" s="8"/>
      <c r="T35" s="8"/>
    </row>
    <row r="36" spans="1:21" x14ac:dyDescent="0.25">
      <c r="A36" s="3"/>
      <c r="B36" s="10" t="s">
        <v>17</v>
      </c>
      <c r="C36" s="46">
        <f>[2]январь!$F$46</f>
        <v>733780</v>
      </c>
      <c r="D36" s="46">
        <f>[3]февраль!$F$46</f>
        <v>793634</v>
      </c>
      <c r="E36" s="46">
        <f>[4]март!$F$46</f>
        <v>544534</v>
      </c>
      <c r="F36" s="46">
        <f>[5]апрель!$F$46</f>
        <v>587708</v>
      </c>
      <c r="G36" s="46">
        <f>[6]май!$F$46</f>
        <v>501843</v>
      </c>
      <c r="H36" s="46">
        <f>[7]июнь!$F$46</f>
        <v>437284</v>
      </c>
      <c r="I36" s="46">
        <f>SUM(C36:H36)</f>
        <v>3598783</v>
      </c>
      <c r="J36" s="46">
        <f>[8]июль!$F$46</f>
        <v>397875</v>
      </c>
      <c r="K36" s="46">
        <f>[9]август!$F$46</f>
        <v>499882</v>
      </c>
      <c r="L36" s="46">
        <f>[10]сентябрь!$F$46</f>
        <v>512713</v>
      </c>
      <c r="M36" s="46">
        <f>[11]октябрь!$F$46</f>
        <v>504640</v>
      </c>
      <c r="N36" s="46">
        <f>[12]октябрь!$F$46</f>
        <v>649973</v>
      </c>
      <c r="O36" s="46">
        <f>[13]декабрь!$F$46</f>
        <v>776006</v>
      </c>
      <c r="P36" s="46">
        <f>SUM(J36:O36)</f>
        <v>3341089</v>
      </c>
      <c r="Q36" s="11">
        <f t="shared" si="2"/>
        <v>6939872</v>
      </c>
      <c r="S36" s="8"/>
      <c r="T36" s="8"/>
    </row>
    <row r="37" spans="1:21" x14ac:dyDescent="0.25">
      <c r="A37" s="3"/>
      <c r="B37" s="10" t="s">
        <v>18</v>
      </c>
      <c r="C37" s="46">
        <f>[2]январь!$G$46</f>
        <v>508248</v>
      </c>
      <c r="D37" s="46">
        <f>[3]февраль!$G$46</f>
        <v>532444</v>
      </c>
      <c r="E37" s="46">
        <f>[4]март!$G$46</f>
        <v>325201</v>
      </c>
      <c r="F37" s="46">
        <f>[5]апрель!$G$46</f>
        <v>376595</v>
      </c>
      <c r="G37" s="46">
        <f>[6]май!$G$46</f>
        <v>280864</v>
      </c>
      <c r="H37" s="46">
        <f>[7]июнь!$G$46</f>
        <v>277798</v>
      </c>
      <c r="I37" s="46">
        <f>SUM(C37:H37)</f>
        <v>2301150</v>
      </c>
      <c r="J37" s="46">
        <f>[8]июль!$G$46</f>
        <v>223681</v>
      </c>
      <c r="K37" s="46">
        <f>[9]август!$G$46</f>
        <v>291052</v>
      </c>
      <c r="L37" s="46">
        <f>[10]сентябрь!$G$46</f>
        <v>302461</v>
      </c>
      <c r="M37" s="46">
        <f>[11]октябрь!$G$46</f>
        <v>327726</v>
      </c>
      <c r="N37" s="46">
        <f>[12]октябрь!$G$46</f>
        <v>449966</v>
      </c>
      <c r="O37" s="46">
        <f>[13]декабрь!$G$46</f>
        <v>589266</v>
      </c>
      <c r="P37" s="46">
        <f>SUM(J37:O37)</f>
        <v>2184152</v>
      </c>
      <c r="Q37" s="11">
        <f t="shared" si="2"/>
        <v>4485302</v>
      </c>
      <c r="S37" s="8"/>
      <c r="T37" s="8"/>
    </row>
    <row r="38" spans="1:21" x14ac:dyDescent="0.25">
      <c r="A38" s="5" t="s">
        <v>32</v>
      </c>
      <c r="B38" s="10" t="s">
        <v>33</v>
      </c>
      <c r="C38" s="40">
        <f t="shared" ref="C38:K38" si="93">C42+C43</f>
        <v>1912370.3999999948</v>
      </c>
      <c r="D38" s="40">
        <f t="shared" si="93"/>
        <v>1647971.9999999986</v>
      </c>
      <c r="E38" s="40">
        <f t="shared" si="93"/>
        <v>1615190.4000000062</v>
      </c>
      <c r="F38" s="40">
        <f t="shared" si="93"/>
        <v>1089007.9999999991</v>
      </c>
      <c r="G38" s="40">
        <f t="shared" si="93"/>
        <v>1230973.2000000002</v>
      </c>
      <c r="H38" s="40">
        <f t="shared" si="93"/>
        <v>1028616.600000001</v>
      </c>
      <c r="I38" s="40">
        <f t="shared" si="93"/>
        <v>8524130.5999999996</v>
      </c>
      <c r="J38" s="40">
        <f t="shared" si="93"/>
        <v>917215.20000000019</v>
      </c>
      <c r="K38" s="40">
        <f t="shared" si="93"/>
        <v>1111057.0000000002</v>
      </c>
      <c r="L38" s="40">
        <f t="shared" ref="L38:M38" si="94">L42+L43</f>
        <v>1096502.8000000007</v>
      </c>
      <c r="M38" s="40">
        <f t="shared" si="94"/>
        <v>1416285.5999999999</v>
      </c>
      <c r="N38" s="40">
        <f t="shared" ref="N38" si="95">N42+N43</f>
        <v>1685230.7999999993</v>
      </c>
      <c r="O38" s="40">
        <f t="shared" ref="O38" si="96">O42+O43</f>
        <v>1926086.3999999922</v>
      </c>
      <c r="P38" s="40">
        <f>P42+P43</f>
        <v>8152377.7999999924</v>
      </c>
      <c r="Q38" s="11">
        <f t="shared" si="2"/>
        <v>16676508.399999991</v>
      </c>
    </row>
    <row r="39" spans="1:21" ht="31.5" x14ac:dyDescent="0.25">
      <c r="A39" s="5"/>
      <c r="B39" s="6" t="s">
        <v>34</v>
      </c>
      <c r="C39" s="40">
        <f t="shared" ref="C39:D39" si="97">C6-C19</f>
        <v>273845.6000000108</v>
      </c>
      <c r="D39" s="40">
        <f t="shared" si="97"/>
        <v>-249814.00000001304</v>
      </c>
      <c r="E39" s="40">
        <f t="shared" ref="E39:F39" si="98">E6-E19</f>
        <v>285133.60000000708</v>
      </c>
      <c r="F39" s="40">
        <f t="shared" si="98"/>
        <v>52151.000000005588</v>
      </c>
      <c r="G39" s="40">
        <f t="shared" ref="G39:I39" si="99">G6-G19</f>
        <v>333318.79999999888</v>
      </c>
      <c r="H39" s="40">
        <f t="shared" ref="H39:K39" si="100">H6-H19</f>
        <v>112125.4000000041</v>
      </c>
      <c r="I39" s="40">
        <f t="shared" si="99"/>
        <v>806760.40000001341</v>
      </c>
      <c r="J39" s="40">
        <f t="shared" si="100"/>
        <v>247308.79999999097</v>
      </c>
      <c r="K39" s="40">
        <f t="shared" si="100"/>
        <v>241981.99999999441</v>
      </c>
      <c r="L39" s="40">
        <f t="shared" ref="L39:M39" si="101">L6-L19</f>
        <v>254771.20000000577</v>
      </c>
      <c r="M39" s="40">
        <f t="shared" si="101"/>
        <v>395289.3999999864</v>
      </c>
      <c r="N39" s="40">
        <f t="shared" ref="N39" si="102">N6-N19</f>
        <v>253134.20000001416</v>
      </c>
      <c r="O39" s="40">
        <f t="shared" ref="O39" si="103">O6-O19</f>
        <v>32378.60000001546</v>
      </c>
      <c r="P39" s="40">
        <f t="shared" ref="P39" si="104">P6-P19</f>
        <v>1424864.2000000067</v>
      </c>
      <c r="Q39" s="7">
        <f t="shared" si="2"/>
        <v>2231624.6000000201</v>
      </c>
      <c r="S39" s="8"/>
      <c r="T39" s="8"/>
      <c r="U39" s="8"/>
    </row>
    <row r="40" spans="1:21" x14ac:dyDescent="0.25">
      <c r="A40" s="14"/>
      <c r="B40" s="15" t="s">
        <v>35</v>
      </c>
      <c r="C40" s="41">
        <f t="shared" ref="C40:D40" si="105">C39/C5</f>
        <v>4.2697496048256442E-2</v>
      </c>
      <c r="D40" s="41">
        <f t="shared" si="105"/>
        <v>-4.4728268615265646E-2</v>
      </c>
      <c r="E40" s="41">
        <f t="shared" ref="E40:F40" si="106">E39/E5</f>
        <v>5.3351245963110659E-2</v>
      </c>
      <c r="F40" s="41">
        <f t="shared" si="106"/>
        <v>1.1316111186093523E-2</v>
      </c>
      <c r="G40" s="41">
        <f t="shared" ref="G40:I40" si="107">G39/G5</f>
        <v>7.2230444813028163E-2</v>
      </c>
      <c r="H40" s="41">
        <f t="shared" ref="H40:K40" si="108">H39/H5</f>
        <v>2.7208364980260559E-2</v>
      </c>
      <c r="I40" s="41">
        <f t="shared" si="107"/>
        <v>2.6289596004098519E-2</v>
      </c>
      <c r="J40" s="41">
        <f t="shared" si="108"/>
        <v>6.0406676593231443E-2</v>
      </c>
      <c r="K40" s="41">
        <f t="shared" si="108"/>
        <v>5.3263302288642254E-2</v>
      </c>
      <c r="L40" s="41">
        <f t="shared" ref="L40:M40" si="109">L39/L5</f>
        <v>5.8079476660263536E-2</v>
      </c>
      <c r="M40" s="41">
        <f t="shared" si="109"/>
        <v>7.9007504814927507E-2</v>
      </c>
      <c r="N40" s="41">
        <f t="shared" ref="N40" si="110">N39/N5</f>
        <v>4.382723701670397E-2</v>
      </c>
      <c r="O40" s="41">
        <f t="shared" ref="O40" si="111">O39/O5</f>
        <v>5.0482850835927105E-3</v>
      </c>
      <c r="P40" s="41">
        <f t="shared" ref="P40" si="112">P39/P5</f>
        <v>4.7155192036559337E-2</v>
      </c>
      <c r="Q40" s="44">
        <f>Q39/Q5</f>
        <v>3.6641719944294222E-2</v>
      </c>
    </row>
    <row r="41" spans="1:21" x14ac:dyDescent="0.25">
      <c r="A41" s="17"/>
      <c r="B41" s="1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21" x14ac:dyDescent="0.25">
      <c r="B42" s="1" t="s">
        <v>60</v>
      </c>
      <c r="C42" s="8">
        <f>[2]январь!$C$58</f>
        <v>400741.19999999838</v>
      </c>
      <c r="D42" s="8">
        <f>[3]февраль!$C$58</f>
        <v>354070.80000000063</v>
      </c>
      <c r="E42" s="8">
        <f>[4]март!$C$58</f>
        <v>338576.40000000031</v>
      </c>
      <c r="F42" s="8">
        <f>[5]апрель!$C$58</f>
        <v>284687.99999999895</v>
      </c>
      <c r="G42" s="8">
        <f>[6]май!$C$58</f>
        <v>288061.20000000019</v>
      </c>
      <c r="H42" s="8">
        <f>[7]июнь!$C$58</f>
        <v>251661.60000000105</v>
      </c>
      <c r="I42" s="8">
        <f>SUM(C42:H42)</f>
        <v>1917799.1999999997</v>
      </c>
      <c r="J42" s="8">
        <f>[8]июль!$C$58</f>
        <v>236725.20000000022</v>
      </c>
      <c r="K42" s="8">
        <f>[9]август!$C$58</f>
        <v>284076.00000000029</v>
      </c>
      <c r="L42" s="8">
        <f>[10]сентябрь!$C$58</f>
        <v>223966.80000000069</v>
      </c>
      <c r="M42" s="8">
        <f>[11]октябрь!$C$58</f>
        <v>277724.59999999986</v>
      </c>
      <c r="N42" s="8">
        <f>[12]октябрь!$C$58</f>
        <v>327465.79999999946</v>
      </c>
      <c r="O42" s="8">
        <f>[13]декабрь!$C$58</f>
        <v>385509.59999999846</v>
      </c>
      <c r="P42" s="8">
        <f>SUM(J42:O42)</f>
        <v>1735467.9999999988</v>
      </c>
      <c r="Q42" s="48">
        <f>I42+P42</f>
        <v>3653267.1999999983</v>
      </c>
    </row>
    <row r="43" spans="1:21" x14ac:dyDescent="0.25">
      <c r="B43" s="1" t="s">
        <v>55</v>
      </c>
      <c r="C43" s="48">
        <f>[2]январь!$C$61</f>
        <v>1511629.1999999965</v>
      </c>
      <c r="D43" s="48">
        <f>[3]февраль!$C$61</f>
        <v>1293901.1999999981</v>
      </c>
      <c r="E43" s="48">
        <f>[4]март!$C$61</f>
        <v>1276614.0000000058</v>
      </c>
      <c r="F43" s="48">
        <f>[5]апрель!$C$61</f>
        <v>804320</v>
      </c>
      <c r="G43" s="48">
        <f>[6]май!$C$61</f>
        <v>942912</v>
      </c>
      <c r="H43" s="48">
        <f>[7]июнь!$C$61</f>
        <v>776955</v>
      </c>
      <c r="I43" s="48">
        <f>SUM(C43:H43)</f>
        <v>6606331.4000000004</v>
      </c>
      <c r="J43" s="48">
        <f>[8]июль!$C$61</f>
        <v>680490</v>
      </c>
      <c r="K43" s="48">
        <f>[9]август!$C$61</f>
        <v>826981</v>
      </c>
      <c r="L43" s="48">
        <f>[10]сентябрь!$C$61</f>
        <v>872536</v>
      </c>
      <c r="M43" s="48">
        <f>[11]октябрь!$C$61</f>
        <v>1138561</v>
      </c>
      <c r="N43" s="48">
        <f>[12]октябрь!$C$61</f>
        <v>1357765</v>
      </c>
      <c r="O43" s="48">
        <f>[13]декабрь!$C$61</f>
        <v>1540576.7999999938</v>
      </c>
      <c r="P43" s="48">
        <f>SUM(J43:O43)</f>
        <v>6416909.7999999933</v>
      </c>
      <c r="Q43" s="48">
        <f>I43+P43</f>
        <v>13023241.199999994</v>
      </c>
    </row>
    <row r="44" spans="1:21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</sheetData>
  <pageMargins left="0" right="0" top="0.35433070866141736" bottom="0.15748031496062992" header="0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2023 (ЭЭ)</vt:lpstr>
      <vt:lpstr>2023 (Р)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2024-01-29T09:07:33Z</dcterms:modified>
</cp:coreProperties>
</file>