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7\На сайт\"/>
    </mc:Choice>
  </mc:AlternateContent>
  <xr:revisionPtr revIDLastSave="0" documentId="13_ncr:1_{516D4DE3-8A2B-4B95-B3F8-E083C3098C31}" xr6:coauthVersionLast="47" xr6:coauthVersionMax="47" xr10:uidLastSave="{00000000-0000-0000-0000-000000000000}"/>
  <bookViews>
    <workbookView xWindow="1035" yWindow="1275" windowWidth="23760" windowHeight="135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81029" iterateDelta="1E-4"/>
</workbook>
</file>

<file path=xl/calcChain.xml><?xml version="1.0" encoding="utf-8"?>
<calcChain xmlns="http://schemas.openxmlformats.org/spreadsheetml/2006/main">
  <c r="I37" i="10" l="1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I27" i="10" l="1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G25" i="10" s="1"/>
  <c r="G20" i="10" s="1"/>
  <c r="G19" i="10" s="1"/>
  <c r="F31" i="10"/>
  <c r="F34" i="10"/>
  <c r="F21" i="10"/>
  <c r="F8" i="10"/>
  <c r="F6" i="10" s="1"/>
  <c r="F5" i="10" s="1"/>
  <c r="F26" i="10"/>
  <c r="F25" i="10" s="1"/>
  <c r="H5" i="10" l="1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<sst xmlns="http://schemas.openxmlformats.org/spreadsheetml/2006/main" count="513" uniqueCount="57">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</sst>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I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/>
      <c r="K5" s="47"/>
      <c r="L5" s="47"/>
      <c r="M5" s="47"/>
      <c r="N5" s="47"/>
      <c r="O5" s="7">
        <f>O6</f>
        <v>29319713.999999993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/>
      <c r="K6" s="47"/>
      <c r="L6" s="47"/>
      <c r="M6" s="47"/>
      <c r="N6" s="47"/>
      <c r="O6" s="7">
        <f>SUM(O7:O8)</f>
        <v>29319713.999999993</v>
      </c>
    </row>
    <row r="7" spans="1:18" x14ac:dyDescent="0.25">
      <c r="A7" s="5"/>
      <c r="B7" s="10" t="s">
        <v>17</v>
      </c>
      <c r="C7" s="7">
        <f t="shared" ref="C7:D7" si="5">C10</f>
        <v>0</v>
      </c>
      <c r="D7" s="7">
        <f t="shared" si="5"/>
        <v>0</v>
      </c>
      <c r="E7" s="7">
        <f>E15</f>
        <v>101659.99999999999</v>
      </c>
      <c r="F7" s="7">
        <f>F15</f>
        <v>93460.000000000058</v>
      </c>
      <c r="G7" s="7">
        <f>G15</f>
        <v>97839.999999999956</v>
      </c>
      <c r="H7" s="7">
        <f>H15</f>
        <v>94700</v>
      </c>
      <c r="I7" s="7">
        <f>I15</f>
        <v>104440.00000000007</v>
      </c>
      <c r="J7" s="7"/>
      <c r="K7" s="47"/>
      <c r="L7" s="47"/>
      <c r="M7" s="47"/>
      <c r="N7" s="47"/>
      <c r="O7" s="7">
        <f t="shared" ref="O7" si="6">O10</f>
        <v>0</v>
      </c>
    </row>
    <row r="8" spans="1:18" x14ac:dyDescent="0.25">
      <c r="A8" s="5"/>
      <c r="B8" s="10" t="s">
        <v>46</v>
      </c>
      <c r="C8" s="7">
        <f t="shared" ref="C8:H8" si="7">C11+C14+C17</f>
        <v>5565045.9999999944</v>
      </c>
      <c r="D8" s="7">
        <f t="shared" si="7"/>
        <v>4849441.9999999953</v>
      </c>
      <c r="E8" s="7">
        <f t="shared" si="7"/>
        <v>4813992.0000000093</v>
      </c>
      <c r="F8" s="7">
        <f t="shared" si="7"/>
        <v>3828270.0000000019</v>
      </c>
      <c r="G8" s="7">
        <f t="shared" si="7"/>
        <v>3475050.0000000009</v>
      </c>
      <c r="H8" s="7">
        <f t="shared" si="7"/>
        <v>3488058</v>
      </c>
      <c r="I8" s="7">
        <f t="shared" ref="I8" si="8">I11+I14+I17</f>
        <v>3472715.9999999898</v>
      </c>
      <c r="J8" s="7"/>
      <c r="K8" s="47"/>
      <c r="L8" s="47"/>
      <c r="M8" s="47"/>
      <c r="N8" s="47"/>
      <c r="O8" s="7">
        <f t="shared" ref="O8" si="9">O11+O14</f>
        <v>29319713.999999993</v>
      </c>
    </row>
    <row r="9" spans="1:18" x14ac:dyDescent="0.25">
      <c r="A9" s="5" t="s">
        <v>19</v>
      </c>
      <c r="B9" s="10" t="s">
        <v>56</v>
      </c>
      <c r="C9" s="11">
        <f t="shared" ref="C9:D9" si="10">SUM(C10:C11)</f>
        <v>2844791.9999999995</v>
      </c>
      <c r="D9" s="11">
        <f t="shared" si="10"/>
        <v>2543855.9999999963</v>
      </c>
      <c r="E9" s="11">
        <f t="shared" ref="E9" si="11">SUM(E10:E11)</f>
        <v>2569607.9999999995</v>
      </c>
      <c r="F9" s="7">
        <f t="shared" ref="F9:G9" si="12">SUM(F10:F11)</f>
        <v>2041428.0000000061</v>
      </c>
      <c r="G9" s="7">
        <f t="shared" si="12"/>
        <v>1859748.0000000002</v>
      </c>
      <c r="H9" s="7">
        <f t="shared" ref="H9:I9" si="13">SUM(H10:H11)</f>
        <v>1920708</v>
      </c>
      <c r="I9" s="7">
        <f t="shared" si="13"/>
        <v>1853795.9999999972</v>
      </c>
      <c r="J9" s="7"/>
      <c r="K9" s="47"/>
      <c r="L9" s="47"/>
      <c r="M9" s="47"/>
      <c r="N9" s="47"/>
      <c r="O9" s="11">
        <f>SUM(O10:O11)</f>
        <v>15633936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[3]январь!$C$14</f>
        <v>2543855.9999999963</v>
      </c>
      <c r="E11" s="52">
        <f>[4]январь!$C$14</f>
        <v>2569607.9999999995</v>
      </c>
      <c r="F11" s="53">
        <f>[5]апрель!$D$14</f>
        <v>2041428.0000000061</v>
      </c>
      <c r="G11" s="53">
        <f>[6]май!$C$14</f>
        <v>1859748.0000000002</v>
      </c>
      <c r="H11" s="56">
        <f>[7]июнь!$C$14</f>
        <v>1920708</v>
      </c>
      <c r="I11" s="56">
        <f>[11]июль!$C$14</f>
        <v>1853795.9999999972</v>
      </c>
      <c r="J11" s="7"/>
      <c r="K11" s="47"/>
      <c r="L11" s="47"/>
      <c r="M11" s="40"/>
      <c r="N11" s="40"/>
      <c r="O11" s="11">
        <f>SUM(C11:N11)</f>
        <v>15633936</v>
      </c>
    </row>
    <row r="12" spans="1:18" x14ac:dyDescent="0.25">
      <c r="A12" s="24" t="s">
        <v>48</v>
      </c>
      <c r="B12" s="10" t="s">
        <v>52</v>
      </c>
      <c r="C12" s="11">
        <f t="shared" ref="C12:D12" si="14">C14</f>
        <v>2641193.9999999949</v>
      </c>
      <c r="D12" s="11">
        <f t="shared" si="14"/>
        <v>2211785.9999999991</v>
      </c>
      <c r="E12" s="11">
        <f t="shared" ref="E12" si="15">E14</f>
        <v>2244384.0000000098</v>
      </c>
      <c r="F12" s="7">
        <f t="shared" ref="F12:G12" si="16">F14</f>
        <v>1786841.999999996</v>
      </c>
      <c r="G12" s="7">
        <f t="shared" si="16"/>
        <v>1615302.0000000007</v>
      </c>
      <c r="H12" s="7">
        <f t="shared" ref="H12:I12" si="17">H14</f>
        <v>1567350</v>
      </c>
      <c r="I12" s="7">
        <f t="shared" si="17"/>
        <v>1618919.9999999928</v>
      </c>
      <c r="J12" s="7"/>
      <c r="K12" s="47"/>
      <c r="L12" s="47"/>
      <c r="M12" s="47"/>
      <c r="N12" s="47"/>
      <c r="O12" s="11">
        <f t="shared" ref="O12" si="18">SUM(O13:O14)</f>
        <v>13685777.999999993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[3]январь!$C$15</f>
        <v>2211785.9999999991</v>
      </c>
      <c r="E14" s="52">
        <f>[4]январь!$C$15</f>
        <v>2244384.0000000098</v>
      </c>
      <c r="F14" s="53">
        <f>[5]апрель!$C$15</f>
        <v>1786841.999999996</v>
      </c>
      <c r="G14" s="53">
        <f>[8]май!$C$15</f>
        <v>1615302.0000000007</v>
      </c>
      <c r="H14" s="56">
        <f>[7]июнь!$C$15</f>
        <v>1567350</v>
      </c>
      <c r="I14" s="56">
        <f>[11]июль!$C$15</f>
        <v>1618919.9999999928</v>
      </c>
      <c r="J14" s="7"/>
      <c r="K14" s="47"/>
      <c r="L14" s="47"/>
      <c r="M14" s="40"/>
      <c r="N14" s="50"/>
      <c r="O14" s="11">
        <f>SUM(C14:N14)</f>
        <v>13685777.999999993</v>
      </c>
    </row>
    <row r="15" spans="1:18" x14ac:dyDescent="0.25">
      <c r="A15" s="24" t="s">
        <v>54</v>
      </c>
      <c r="B15" s="10" t="s">
        <v>55</v>
      </c>
      <c r="C15" s="11">
        <f t="shared" ref="C15:D15" si="19">C17</f>
        <v>79059.999999999971</v>
      </c>
      <c r="D15" s="11">
        <f t="shared" si="19"/>
        <v>93799.999999999971</v>
      </c>
      <c r="E15" s="11">
        <f>E16</f>
        <v>101659.99999999999</v>
      </c>
      <c r="F15" s="7">
        <f>F16</f>
        <v>93460.000000000058</v>
      </c>
      <c r="G15" s="7">
        <f>G16</f>
        <v>97839.999999999956</v>
      </c>
      <c r="H15" s="7">
        <f>H16</f>
        <v>94700</v>
      </c>
      <c r="I15" s="7">
        <f>I16</f>
        <v>104440.00000000007</v>
      </c>
      <c r="J15" s="7"/>
      <c r="K15" s="47"/>
      <c r="L15" s="47"/>
      <c r="M15" s="47"/>
      <c r="N15" s="47"/>
      <c r="O15" s="11">
        <f t="shared" ref="O15" si="20">SUM(O16:O17)</f>
        <v>664960</v>
      </c>
      <c r="Q15" s="8"/>
    </row>
    <row r="16" spans="1:18" x14ac:dyDescent="0.25">
      <c r="A16" s="5"/>
      <c r="B16" s="10" t="s">
        <v>17</v>
      </c>
      <c r="C16" s="11"/>
      <c r="D16" s="11"/>
      <c r="E16" s="52">
        <f>[4]январь!$C$16</f>
        <v>101659.99999999999</v>
      </c>
      <c r="F16" s="53">
        <f>[5]апрель!$C$16</f>
        <v>93460.000000000058</v>
      </c>
      <c r="G16" s="53">
        <f>[8]май!$C$16</f>
        <v>97839.999999999956</v>
      </c>
      <c r="H16" s="56">
        <f>[7]июнь!$C$16</f>
        <v>94700</v>
      </c>
      <c r="I16" s="56">
        <f>[11]июль!$C$16</f>
        <v>104440.00000000007</v>
      </c>
      <c r="J16" s="44"/>
      <c r="K16" s="47"/>
      <c r="L16" s="47"/>
      <c r="M16" s="39"/>
      <c r="N16" s="39"/>
      <c r="O16" s="11">
        <f>SUM(C16:N16)</f>
        <v>492100.00000000006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[3]январь!$C$16</f>
        <v>93799.999999999971</v>
      </c>
      <c r="E17" s="55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21">C20+C37</f>
        <v>5296009.5655172355</v>
      </c>
      <c r="D19" s="7">
        <f t="shared" si="21"/>
        <v>4673085.7999999989</v>
      </c>
      <c r="E19" s="7">
        <f t="shared" ref="E19" si="22">E20+E37</f>
        <v>4664181.6000000015</v>
      </c>
      <c r="F19" s="7">
        <f t="shared" ref="F19:G19" si="23">F20+F37</f>
        <v>3786537.4</v>
      </c>
      <c r="G19" s="7">
        <f t="shared" si="23"/>
        <v>3233330.4</v>
      </c>
      <c r="H19" s="7">
        <f t="shared" ref="H19:I19" si="24">H20+H37</f>
        <v>3507612</v>
      </c>
      <c r="I19" s="7">
        <f t="shared" si="24"/>
        <v>3340181.8</v>
      </c>
      <c r="J19" s="7"/>
      <c r="K19" s="47"/>
      <c r="L19" s="47"/>
      <c r="M19" s="47"/>
      <c r="N19" s="47"/>
      <c r="O19" s="7">
        <f t="shared" ref="O19" si="25">O20+O37</f>
        <v>28493562.565517239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26">C21+C25+C28</f>
        <v>3497385</v>
      </c>
      <c r="D20" s="40">
        <f t="shared" si="26"/>
        <v>3149949</v>
      </c>
      <c r="E20" s="40">
        <f t="shared" si="26"/>
        <v>3161575</v>
      </c>
      <c r="F20" s="7">
        <f t="shared" si="26"/>
        <v>2712535</v>
      </c>
      <c r="G20" s="7">
        <f t="shared" si="26"/>
        <v>2430135</v>
      </c>
      <c r="H20" s="7">
        <f t="shared" si="26"/>
        <v>2566550</v>
      </c>
      <c r="I20" s="7">
        <f t="shared" si="26"/>
        <v>2439455</v>
      </c>
      <c r="J20" s="7"/>
      <c r="K20" s="47"/>
      <c r="L20" s="47"/>
      <c r="M20" s="47"/>
      <c r="N20" s="47"/>
      <c r="O20" s="7">
        <f t="shared" ref="O20" si="27">O21+O25</f>
        <v>19950208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28">SUM(C22:C24)</f>
        <v>1313348</v>
      </c>
      <c r="D21" s="40">
        <f t="shared" si="28"/>
        <v>1157621</v>
      </c>
      <c r="E21" s="40">
        <f t="shared" ref="E21" si="29">SUM(E22:E24)</f>
        <v>1219832</v>
      </c>
      <c r="F21" s="7">
        <f t="shared" ref="F21:G21" si="30">SUM(F22:F24)</f>
        <v>983650</v>
      </c>
      <c r="G21" s="7">
        <f t="shared" si="30"/>
        <v>848312</v>
      </c>
      <c r="H21" s="7">
        <f t="shared" ref="H21:I21" si="31">SUM(H22:H24)</f>
        <v>909619</v>
      </c>
      <c r="I21" s="7">
        <f t="shared" si="31"/>
        <v>957101</v>
      </c>
      <c r="J21" s="7"/>
      <c r="K21" s="47"/>
      <c r="L21" s="47"/>
      <c r="M21" s="47"/>
      <c r="N21" s="47"/>
      <c r="O21" s="7">
        <f t="shared" ref="O21" si="32">SUM(O22:O24)</f>
        <v>7389483</v>
      </c>
      <c r="Q21" s="8"/>
      <c r="R21" s="8"/>
    </row>
    <row r="22" spans="1:18" x14ac:dyDescent="0.25">
      <c r="A22" s="12"/>
      <c r="B22" s="10" t="s">
        <v>17</v>
      </c>
      <c r="C22" s="53">
        <f>[9]Лист1!$V$565+[2]январь!$C$71</f>
        <v>893926</v>
      </c>
      <c r="D22" s="53">
        <f>[3]январь!$C$71+[3]январь!$F$25</f>
        <v>763945</v>
      </c>
      <c r="E22" s="53">
        <f>[4]январь!$C$71+[4]январь!$F$25</f>
        <v>759815</v>
      </c>
      <c r="F22" s="53">
        <f>[5]апрель!$C$71+[5]апрель!$F$25</f>
        <v>546871</v>
      </c>
      <c r="G22" s="53">
        <f>[8]май!$C$71+[8]май!$F$25</f>
        <v>433330</v>
      </c>
      <c r="H22" s="56">
        <f>[7]июнь!$C$71+[7]июнь!$F$25</f>
        <v>401065</v>
      </c>
      <c r="I22" s="56">
        <f>[11]июль!$C$71+[11]июль!$F$25</f>
        <v>402650</v>
      </c>
      <c r="J22" s="46"/>
      <c r="K22" s="47"/>
      <c r="L22" s="47"/>
      <c r="M22" s="42"/>
      <c r="N22" s="50"/>
      <c r="O22" s="11">
        <f>SUM(C22:N22)</f>
        <v>4201602</v>
      </c>
      <c r="Q22" s="8"/>
      <c r="R22" s="8"/>
    </row>
    <row r="23" spans="1:18" x14ac:dyDescent="0.25">
      <c r="A23" s="12"/>
      <c r="B23" s="10" t="s">
        <v>18</v>
      </c>
      <c r="C23" s="53">
        <f>[9]Лист1!$V$566+[10]Лист1!$V$11</f>
        <v>419422</v>
      </c>
      <c r="D23" s="53">
        <f>[3]январь!$C$75+[3]январь!$G$25</f>
        <v>393676</v>
      </c>
      <c r="E23" s="53">
        <f>[4]январь!$C$75+[4]январь!$G$25</f>
        <v>460017</v>
      </c>
      <c r="F23" s="53">
        <f>[5]апрель!$C$75+[5]апрель!$G$25</f>
        <v>436779</v>
      </c>
      <c r="G23" s="53">
        <f>[8]май!$C$75+[8]май!$G$25</f>
        <v>414982</v>
      </c>
      <c r="H23" s="56">
        <f>[7]июнь!$C$75+[7]июнь!$G$25</f>
        <v>508554</v>
      </c>
      <c r="I23" s="56">
        <f>[11]июль!$C$75+[11]июль!$G$25</f>
        <v>554451</v>
      </c>
      <c r="J23" s="7"/>
      <c r="K23" s="47"/>
      <c r="L23" s="47"/>
      <c r="M23" s="40"/>
      <c r="N23" s="50"/>
      <c r="O23" s="11">
        <f>SUM(C23:N23)</f>
        <v>3187881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33">C26+C27</f>
        <v>2181600</v>
      </c>
      <c r="D25" s="7">
        <f t="shared" si="33"/>
        <v>1991267</v>
      </c>
      <c r="E25" s="7">
        <f t="shared" ref="E25" si="34">E26+E27</f>
        <v>1940081</v>
      </c>
      <c r="F25" s="7">
        <f t="shared" ref="F25:G25" si="35">F26+F27</f>
        <v>1728255</v>
      </c>
      <c r="G25" s="7">
        <f t="shared" si="35"/>
        <v>1581211</v>
      </c>
      <c r="H25" s="7">
        <f t="shared" ref="H25:I25" si="36">H26+H27</f>
        <v>1656404</v>
      </c>
      <c r="I25" s="7">
        <f t="shared" si="36"/>
        <v>1481907</v>
      </c>
      <c r="J25" s="7"/>
      <c r="K25" s="47"/>
      <c r="L25" s="47"/>
      <c r="M25" s="47"/>
      <c r="N25" s="47"/>
      <c r="O25" s="7">
        <f>O26+O27</f>
        <v>12560725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37">C32+C35</f>
        <v>1058101</v>
      </c>
      <c r="D26" s="40">
        <f t="shared" si="37"/>
        <v>1081137</v>
      </c>
      <c r="E26" s="40">
        <f t="shared" ref="E26" si="38">E32+E35</f>
        <v>1050867</v>
      </c>
      <c r="F26" s="7">
        <f t="shared" ref="F26:G26" si="39">F32+F35</f>
        <v>945709</v>
      </c>
      <c r="G26" s="7">
        <f t="shared" si="39"/>
        <v>847998</v>
      </c>
      <c r="H26" s="7">
        <f t="shared" ref="H26:I26" si="40">H32+H35</f>
        <v>902046</v>
      </c>
      <c r="I26" s="7">
        <f t="shared" si="40"/>
        <v>809966</v>
      </c>
      <c r="J26" s="7"/>
      <c r="K26" s="47"/>
      <c r="L26" s="47"/>
      <c r="M26" s="47"/>
      <c r="N26" s="47"/>
      <c r="O26" s="7">
        <f>SUM(C26:N26)</f>
        <v>6695824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41">C33+C36</f>
        <v>1123499</v>
      </c>
      <c r="D27" s="7">
        <f t="shared" si="41"/>
        <v>910130</v>
      </c>
      <c r="E27" s="7">
        <f t="shared" ref="E27" si="42">E33+E36</f>
        <v>889214</v>
      </c>
      <c r="F27" s="7">
        <f t="shared" ref="F27:G27" si="43">F33+F36</f>
        <v>782546</v>
      </c>
      <c r="G27" s="7">
        <f t="shared" si="43"/>
        <v>733213</v>
      </c>
      <c r="H27" s="7">
        <f t="shared" ref="H27:I27" si="44">H33+H36</f>
        <v>754358</v>
      </c>
      <c r="I27" s="7">
        <f t="shared" si="44"/>
        <v>671941</v>
      </c>
      <c r="J27" s="7"/>
      <c r="K27" s="47"/>
      <c r="L27" s="47"/>
      <c r="M27" s="47"/>
      <c r="N27" s="47"/>
      <c r="O27" s="7">
        <f>SUM(C27:N27)</f>
        <v>5864901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45">SUM(C29:C30)</f>
        <v>2437</v>
      </c>
      <c r="D28" s="40">
        <f t="shared" si="45"/>
        <v>1061</v>
      </c>
      <c r="E28" s="40">
        <f t="shared" ref="E28" si="46">SUM(E29:E30)</f>
        <v>1662</v>
      </c>
      <c r="F28" s="7">
        <f t="shared" ref="F28:G28" si="47">SUM(F29:F30)</f>
        <v>630</v>
      </c>
      <c r="G28" s="7">
        <f t="shared" si="47"/>
        <v>612</v>
      </c>
      <c r="H28" s="7">
        <f t="shared" ref="H28:I28" si="48">SUM(H29:H30)</f>
        <v>527</v>
      </c>
      <c r="I28" s="7">
        <f t="shared" si="48"/>
        <v>447</v>
      </c>
      <c r="J28" s="7"/>
      <c r="K28" s="47"/>
      <c r="L28" s="47"/>
      <c r="M28" s="47"/>
      <c r="N28" s="47"/>
      <c r="O28" s="7">
        <f>SUM(O29:O30)</f>
        <v>7376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[9]Лист1!$V$561+[9]Лист1!$V$563</f>
        <v>2437</v>
      </c>
      <c r="D30" s="53">
        <f>[3]январь!$C$63+[3]январь!$C$62</f>
        <v>1061</v>
      </c>
      <c r="E30" s="53">
        <f>[4]январь!$C$63+[4]январь!$C$62</f>
        <v>1662</v>
      </c>
      <c r="F30" s="53">
        <f>[5]апрель!$C$63+[5]апрель!$C$62</f>
        <v>630</v>
      </c>
      <c r="G30" s="53">
        <f>[8]май!$C$63+[8]май!$C$62</f>
        <v>612</v>
      </c>
      <c r="H30" s="56">
        <f>[7]июнь!$C$63+[7]июнь!$C$62</f>
        <v>527</v>
      </c>
      <c r="I30" s="56">
        <f>[11]июль!$C$63+[11]июль!$C$62</f>
        <v>447</v>
      </c>
      <c r="J30" s="7"/>
      <c r="K30" s="47"/>
      <c r="L30" s="47"/>
      <c r="M30" s="47"/>
      <c r="N30" s="47"/>
      <c r="O30" s="7">
        <f>SUM(C30:N30)</f>
        <v>7376</v>
      </c>
    </row>
    <row r="31" spans="1:18" ht="63" x14ac:dyDescent="0.25">
      <c r="A31" s="3" t="s">
        <v>41</v>
      </c>
      <c r="B31" s="13" t="s">
        <v>30</v>
      </c>
      <c r="C31" s="40">
        <f t="shared" ref="C31:D31" si="49">SUM(C32:C33)</f>
        <v>872214</v>
      </c>
      <c r="D31" s="40">
        <f t="shared" si="49"/>
        <v>921531</v>
      </c>
      <c r="E31" s="40">
        <f t="shared" ref="E31" si="50">SUM(E32:E33)</f>
        <v>921769</v>
      </c>
      <c r="F31" s="7">
        <f t="shared" ref="F31:G31" si="51">SUM(F32:F33)</f>
        <v>926085</v>
      </c>
      <c r="G31" s="7">
        <f t="shared" si="51"/>
        <v>925063</v>
      </c>
      <c r="H31" s="7">
        <f t="shared" ref="H31:I31" si="52">SUM(H32:H33)</f>
        <v>935920</v>
      </c>
      <c r="I31" s="7">
        <f t="shared" si="52"/>
        <v>937272</v>
      </c>
      <c r="J31" s="7"/>
      <c r="K31" s="47"/>
      <c r="L31" s="47"/>
      <c r="M31" s="47"/>
      <c r="N31" s="47"/>
      <c r="O31" s="11">
        <f t="shared" ref="O31" si="53">SUM(O32:O33)</f>
        <v>6439854</v>
      </c>
      <c r="Q31" s="8"/>
      <c r="R31" s="8"/>
    </row>
    <row r="32" spans="1:18" x14ac:dyDescent="0.25">
      <c r="A32" s="3"/>
      <c r="B32" s="10" t="s">
        <v>17</v>
      </c>
      <c r="C32" s="53">
        <f>[9]Лист1!$V$555</f>
        <v>384639</v>
      </c>
      <c r="D32" s="53">
        <f>[3]январь!$F$35</f>
        <v>413504</v>
      </c>
      <c r="E32" s="53">
        <f>[4]январь!$F$35</f>
        <v>410536</v>
      </c>
      <c r="F32" s="53">
        <f>[5]апрель!$F$35</f>
        <v>420740</v>
      </c>
      <c r="G32" s="53">
        <f>[8]май!$F$35</f>
        <v>414233</v>
      </c>
      <c r="H32" s="56">
        <f>[7]июнь!$F$35</f>
        <v>427498</v>
      </c>
      <c r="I32" s="56">
        <f>[11]июль!$F$35</f>
        <v>422011</v>
      </c>
      <c r="J32" s="7"/>
      <c r="K32" s="47"/>
      <c r="L32" s="47"/>
      <c r="M32" s="40"/>
      <c r="N32" s="50"/>
      <c r="O32" s="11">
        <f>SUM(C32:N32)</f>
        <v>2893161</v>
      </c>
      <c r="Q32" s="8"/>
      <c r="R32" s="8"/>
    </row>
    <row r="33" spans="1:19" x14ac:dyDescent="0.25">
      <c r="A33" s="3"/>
      <c r="B33" s="10" t="s">
        <v>18</v>
      </c>
      <c r="C33" s="53">
        <f>[9]Лист1!$V$556</f>
        <v>487575</v>
      </c>
      <c r="D33" s="53">
        <f>[3]январь!$G$35</f>
        <v>508027</v>
      </c>
      <c r="E33" s="53">
        <f>[4]январь!$G$35</f>
        <v>511233</v>
      </c>
      <c r="F33" s="53">
        <f>[5]апрель!$G$35</f>
        <v>505345</v>
      </c>
      <c r="G33" s="53">
        <f>[8]май!$G$35</f>
        <v>510830</v>
      </c>
      <c r="H33" s="56">
        <f>[7]июнь!$G$35</f>
        <v>508422</v>
      </c>
      <c r="I33" s="56">
        <f>[11]июль!$G$35</f>
        <v>515261</v>
      </c>
      <c r="J33" s="7"/>
      <c r="K33" s="47"/>
      <c r="L33" s="47"/>
      <c r="M33" s="40"/>
      <c r="N33" s="50"/>
      <c r="O33" s="11">
        <f>SUM(C33:N33)</f>
        <v>3546693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54">SUM(C35:C36)</f>
        <v>1309386</v>
      </c>
      <c r="D34" s="40">
        <f t="shared" si="54"/>
        <v>1069736</v>
      </c>
      <c r="E34" s="40">
        <f t="shared" ref="E34" si="55">SUM(E35:E36)</f>
        <v>1018312</v>
      </c>
      <c r="F34" s="7">
        <f t="shared" ref="F34:G34" si="56">SUM(F35:F36)</f>
        <v>802170</v>
      </c>
      <c r="G34" s="7">
        <f t="shared" si="56"/>
        <v>656148</v>
      </c>
      <c r="H34" s="7">
        <f t="shared" ref="H34:I34" si="57">SUM(H35:H36)</f>
        <v>720484</v>
      </c>
      <c r="I34" s="7">
        <f t="shared" si="57"/>
        <v>544635</v>
      </c>
      <c r="J34" s="7"/>
      <c r="K34" s="47"/>
      <c r="L34" s="47"/>
      <c r="M34" s="47"/>
      <c r="N34" s="47"/>
      <c r="O34" s="11">
        <f>SUM(O35:O36)</f>
        <v>6120871</v>
      </c>
      <c r="Q34" s="8"/>
      <c r="R34" s="8"/>
    </row>
    <row r="35" spans="1:19" x14ac:dyDescent="0.25">
      <c r="A35" s="3"/>
      <c r="B35" s="10" t="s">
        <v>17</v>
      </c>
      <c r="C35" s="53">
        <f>[9]Лист1!$V$558</f>
        <v>673462</v>
      </c>
      <c r="D35" s="53">
        <f>[3]январь!$F$36</f>
        <v>667633</v>
      </c>
      <c r="E35" s="53">
        <f>[4]январь!$F$36</f>
        <v>640331</v>
      </c>
      <c r="F35" s="53">
        <f>[5]апрель!$F$36</f>
        <v>524969</v>
      </c>
      <c r="G35" s="53">
        <f>[8]май!$F$36</f>
        <v>433765</v>
      </c>
      <c r="H35" s="56">
        <f>[7]июнь!$F$36</f>
        <v>474548</v>
      </c>
      <c r="I35" s="56">
        <f>[11]июль!$F$36</f>
        <v>387955</v>
      </c>
      <c r="J35" s="7"/>
      <c r="K35" s="47"/>
      <c r="L35" s="47"/>
      <c r="M35" s="40"/>
      <c r="N35" s="40"/>
      <c r="O35" s="11">
        <f>SUM(C35:N35)</f>
        <v>3802663</v>
      </c>
      <c r="Q35" s="8"/>
      <c r="R35" s="8"/>
    </row>
    <row r="36" spans="1:19" x14ac:dyDescent="0.25">
      <c r="A36" s="3"/>
      <c r="B36" s="10" t="s">
        <v>18</v>
      </c>
      <c r="C36" s="53">
        <f>[9]Лист1!$V$559</f>
        <v>635924</v>
      </c>
      <c r="D36" s="53">
        <f>[3]январь!$G$36</f>
        <v>402103</v>
      </c>
      <c r="E36" s="53">
        <f>[4]январь!$G$36</f>
        <v>377981</v>
      </c>
      <c r="F36" s="53">
        <f>[5]апрель!$G$36</f>
        <v>277201</v>
      </c>
      <c r="G36" s="53">
        <f>[8]май!$G$36</f>
        <v>222383</v>
      </c>
      <c r="H36" s="56">
        <f>[7]июнь!$G$36</f>
        <v>245936</v>
      </c>
      <c r="I36" s="56">
        <f>[11]июль!$G$36</f>
        <v>156680</v>
      </c>
      <c r="J36" s="7"/>
      <c r="K36" s="47"/>
      <c r="L36" s="47"/>
      <c r="M36" s="40"/>
      <c r="N36" s="40"/>
      <c r="O36" s="11">
        <f>SUM(C36:N36)</f>
        <v>2318208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[3]январь!$C$66+[3]январь!$C$69</f>
        <v>1523136.7999999986</v>
      </c>
      <c r="E37" s="53">
        <f>[4]январь!$C$66+[4]январь!$C$69</f>
        <v>1502606.600000001</v>
      </c>
      <c r="F37" s="53">
        <f>[5]апрель!$C$66+[5]апрель!$C$69</f>
        <v>1074002.3999999999</v>
      </c>
      <c r="G37" s="53">
        <f>[8]май!$C$66+[8]май!$C$69</f>
        <v>803195.39999999991</v>
      </c>
      <c r="H37" s="56">
        <f>[7]июнь!$C$66+[7]июнь!$C$69</f>
        <v>941062</v>
      </c>
      <c r="I37" s="56">
        <f>[11]июль!$C$66+[11]июль!$C$69</f>
        <v>900726.8</v>
      </c>
      <c r="J37" s="7"/>
      <c r="K37" s="47"/>
      <c r="L37" s="47"/>
      <c r="M37" s="40"/>
      <c r="N37" s="50"/>
      <c r="O37" s="11">
        <f>SUM(C37:N37)</f>
        <v>8543354.5655172374</v>
      </c>
    </row>
    <row r="38" spans="1:19" ht="31.5" x14ac:dyDescent="0.25">
      <c r="A38" s="5"/>
      <c r="B38" s="6" t="s">
        <v>34</v>
      </c>
      <c r="C38" s="40">
        <f t="shared" ref="C38:D38" si="58">C6-C19</f>
        <v>269036.43448275886</v>
      </c>
      <c r="D38" s="40">
        <f t="shared" si="58"/>
        <v>176356.19999999646</v>
      </c>
      <c r="E38" s="40">
        <f t="shared" ref="E38" si="59">E6-E19</f>
        <v>251470.40000000782</v>
      </c>
      <c r="F38" s="7">
        <f t="shared" ref="F38:G38" si="60">F6-F19</f>
        <v>135192.60000000196</v>
      </c>
      <c r="G38" s="7">
        <f t="shared" si="60"/>
        <v>339559.60000000102</v>
      </c>
      <c r="H38" s="7">
        <f t="shared" ref="H38:I38" si="61">H6-H19</f>
        <v>75146</v>
      </c>
      <c r="I38" s="7">
        <f t="shared" si="61"/>
        <v>236974.19999998994</v>
      </c>
      <c r="J38" s="7"/>
      <c r="K38" s="47"/>
      <c r="L38" s="47"/>
      <c r="M38" s="47"/>
      <c r="N38" s="47"/>
      <c r="O38" s="7">
        <f>O6-O19</f>
        <v>826151.43448275328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62">C38/C5</f>
        <v>4.8343973164419331E-2</v>
      </c>
      <c r="D39" s="41">
        <f t="shared" si="62"/>
        <v>3.636628709034908E-2</v>
      </c>
      <c r="E39" s="41">
        <f t="shared" ref="E39" si="63">E38/E5</f>
        <v>5.1157079467791321E-2</v>
      </c>
      <c r="F39" s="37">
        <f t="shared" ref="F39:G39" si="64">F38/F5</f>
        <v>3.4472694448623921E-2</v>
      </c>
      <c r="G39" s="37">
        <f t="shared" si="64"/>
        <v>9.5037798532840626E-2</v>
      </c>
      <c r="H39" s="37">
        <f t="shared" ref="H39:I39" si="65">H38/H5</f>
        <v>2.0974344345892185E-2</v>
      </c>
      <c r="I39" s="37">
        <f t="shared" si="65"/>
        <v>6.6246537752334703E-2</v>
      </c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2021-08-17T07:58:36Z</dcterms:modified>
</cp:coreProperties>
</file>