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dkur_AA\Desktop\Подкур\Электроэнергия\2021\07\На сайт\"/>
    </mc:Choice>
  </mc:AlternateContent>
  <xr:revisionPtr revIDLastSave="0" documentId="8_{F647C1BF-AC69-4DEC-A39D-79C32E71A65A}" xr6:coauthVersionLast="47" xr6:coauthVersionMax="47" xr10:uidLastSave="{00000000-0000-0000-0000-000000000000}"/>
  <bookViews>
    <workbookView xWindow="690" yWindow="930" windowWidth="23760" windowHeight="13500" firstSheet="8" activeTab="8" xr2:uid="{00000000-000D-0000-FFFF-FFFF00000000}"/>
  </bookViews>
  <sheets>
    <sheet name="2013" sheetId="1" state="hidden" r:id="rId1"/>
    <sheet name="2014" sheetId="2" state="hidden" r:id="rId2"/>
    <sheet name="2015" sheetId="3" state="hidden" r:id="rId3"/>
    <sheet name="2016" sheetId="4" state="hidden" r:id="rId4"/>
    <sheet name="2017" sheetId="5" state="hidden" r:id="rId5"/>
    <sheet name="2018" sheetId="6" state="hidden" r:id="rId6"/>
    <sheet name="2019" sheetId="7" state="hidden" r:id="rId7"/>
    <sheet name="2019 начальнику" sheetId="8" state="hidden" r:id="rId8"/>
    <sheet name="2021" sheetId="9" r:id="rId9"/>
  </sheets>
  <externalReferences>
    <externalReference r:id="rId10"/>
  </externalReferences>
  <calcPr calcId="181029" iterateDelta="1E-4"/>
</workbook>
</file>

<file path=xl/calcChain.xml><?xml version="1.0" encoding="utf-8"?>
<calcChain xmlns="http://schemas.openxmlformats.org/spreadsheetml/2006/main">
  <c r="I9" i="9" l="1"/>
  <c r="D9" i="9"/>
  <c r="C9" i="9"/>
  <c r="F10" i="8" l="1"/>
  <c r="F11" i="8" s="1"/>
  <c r="G10" i="8"/>
  <c r="G11" i="8" s="1"/>
  <c r="H10" i="8"/>
  <c r="H11" i="8" s="1"/>
  <c r="I10" i="8"/>
  <c r="I11" i="8" s="1"/>
  <c r="J10" i="8"/>
  <c r="J11" i="8" s="1"/>
  <c r="K10" i="8"/>
  <c r="K11" i="8" s="1"/>
  <c r="L10" i="8"/>
  <c r="L11" i="8"/>
  <c r="E10" i="8"/>
  <c r="D10" i="8"/>
  <c r="D11" i="8" s="1"/>
  <c r="C10" i="8"/>
  <c r="C11" i="8" s="1"/>
  <c r="E9" i="8" l="1"/>
  <c r="E11" i="8" s="1"/>
  <c r="E7" i="7" l="1"/>
  <c r="N7" i="6" l="1"/>
  <c r="J7" i="6"/>
  <c r="I7" i="6"/>
  <c r="H7" i="6"/>
  <c r="H6" i="5"/>
  <c r="H5" i="5"/>
  <c r="F7" i="5"/>
  <c r="E7" i="5"/>
  <c r="C7" i="5"/>
  <c r="N7" i="4"/>
  <c r="M7" i="4"/>
  <c r="L7" i="4"/>
</calcChain>
</file>

<file path=xl/sharedStrings.xml><?xml version="1.0" encoding="utf-8"?>
<sst xmlns="http://schemas.openxmlformats.org/spreadsheetml/2006/main" count="214" uniqueCount="35">
  <si>
    <t>№ п/п</t>
  </si>
  <si>
    <t>Наименование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</si>
  <si>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</si>
  <si>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</si>
  <si>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</si>
  <si>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</si>
  <si>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</si>
  <si>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</si>
  <si>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</si>
  <si>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</si>
  <si>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</si>
  <si>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</si>
  <si>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Затраты на оплату потерь на 2013 год ООО "Северный Город"</t>
  </si>
  <si>
    <t>(рублей)</t>
  </si>
  <si>
    <t>Цена за единицу измерения, потери электроэнергии СН2, МВт.ч</t>
  </si>
  <si>
    <t>2.</t>
  </si>
  <si>
    <t>Январь</t>
  </si>
  <si>
    <t>Февраль</t>
  </si>
  <si>
    <t>Март</t>
  </si>
  <si>
    <t>Затраты на оплату потерь на 2014 год ООО "Северный Город"</t>
  </si>
  <si>
    <t>3.</t>
  </si>
  <si>
    <t>Затраты на оплату потерь на 2015 год ООО "Северный Город"</t>
  </si>
  <si>
    <t>Затраты сетевой организации на покупку потерь в собственных сетях, без НДС рублей.</t>
  </si>
  <si>
    <t>Цена за единицу измерения, потери электроэнергии СН2; от 670 кВт до 10 МВт, МВт.ч</t>
  </si>
  <si>
    <t>Затраты на оплату потерь на 2016 год ООО "Северный Город"</t>
  </si>
  <si>
    <t>Затраты на оплату потерь на 2017 год ООО "Северный Город"</t>
  </si>
  <si>
    <t>Генеральный директор ООО "Северный Город"</t>
  </si>
  <si>
    <t>Власов В.М.</t>
  </si>
  <si>
    <t>Затраты на оплату потерь на 2018 год ООО "Северный Город"</t>
  </si>
  <si>
    <t>Цена за единицу измерения, потери электроэнергии ВН; от 670 кВт до 10 МВт, МВт.ч</t>
  </si>
  <si>
    <t>Затраты на оплату потерь на 2019 год ООО "Северный Город"</t>
  </si>
  <si>
    <t>Кол-во</t>
  </si>
  <si>
    <t>Затраты на оплату потерь на 2021 год ООО "Финарт"</t>
  </si>
  <si>
    <t>Директор ООО "Финарт"</t>
  </si>
  <si>
    <t>Ковальский Е.О.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</si>
</sst>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9" fontId="4" fillId="2" borderId="0" xfId="1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right"/>
    </xf>
    <xf numFmtId="0" fontId="5" fillId="0" borderId="0" xfId="2" applyAlignment="1">
      <alignment vertical="center"/>
    </xf>
    <xf numFmtId="0" fontId="5" fillId="0" borderId="0" xfId="2"/>
    <xf numFmtId="0" fontId="6" fillId="0" borderId="0" xfId="2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4" fontId="3" fillId="0" borderId="1" xfId="0" applyNumberFormat="1" applyFont="1" applyFill="1" applyBorder="1"/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2/&#1053;&#1072;%20&#1089;&#1072;&#1081;&#1090;/&#1041;&#1072;&#1083;&#1072;&#1085;&#1089;%20&#1101;&#1083;&#1077;&#1082;&#1090;&#1088;&#1080;&#1095;&#1077;&#1089;&#1082;&#1086;&#1081;%20&#1101;&#1085;&#1077;&#1088;&#1075;&#1080;&#1080;%20&#1080;%20&#1084;&#1086;&#1097;&#1085;&#1086;&#1089;&#1090;&#1080;_2021%20&#1092;&#1077;&#1074;&#1088;&#1072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"/>
      <sheetName val="2014"/>
      <sheetName val="2015"/>
      <sheetName val="2016"/>
      <sheetName val="2017"/>
      <sheetName val="2018"/>
      <sheetName val="2019"/>
      <sheetName val="2019 кор авг-дек от дек"/>
      <sheetName val="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8">
          <cell r="D38">
            <v>176356.19999999646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0"/>
  <sheetViews>
    <sheetView workbookViewId="0">
      <selection activeCell="G8" sqref="F8:G8"/>
    </sheetView>
  </sheetViews>
  <sheetFormatPr defaultRowHeight="15.75" x14ac:dyDescent="0.25"/>
  <cols>
    <col min="1" max="1" width="9.140625" style="1"/>
    <col min="2" max="2" width="58" style="1" customWidth="1"/>
    <col min="3" max="11" width="16.7109375" style="1" customWidth="1"/>
    <col min="12" max="12" width="14.42578125" style="1" customWidth="1"/>
    <col min="13" max="16384" width="9.140625" style="1"/>
  </cols>
  <sheetData>
    <row r="2" spans="1:11" x14ac:dyDescent="0.25">
      <c r="A2" s="4"/>
      <c r="B2" s="8" t="s">
        <v>12</v>
      </c>
      <c r="C2" s="6"/>
      <c r="D2" s="6"/>
      <c r="E2" s="6"/>
      <c r="F2" s="6"/>
      <c r="G2" s="6"/>
      <c r="H2" s="6"/>
      <c r="I2" s="6"/>
      <c r="J2" s="7"/>
      <c r="K2" s="6"/>
    </row>
    <row r="3" spans="1:11" x14ac:dyDescent="0.25">
      <c r="A3" s="4"/>
      <c r="B3" s="5"/>
      <c r="C3" s="7"/>
      <c r="D3" s="7"/>
      <c r="E3" s="7"/>
      <c r="F3" s="7"/>
      <c r="G3" s="7"/>
      <c r="H3" s="7"/>
      <c r="I3" s="7"/>
      <c r="J3" s="7"/>
      <c r="K3" s="9" t="s">
        <v>13</v>
      </c>
    </row>
    <row r="4" spans="1:11" x14ac:dyDescent="0.25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</row>
    <row r="5" spans="1:11" ht="31.5" x14ac:dyDescent="0.25">
      <c r="A5" s="2" t="s">
        <v>11</v>
      </c>
      <c r="B5" s="10" t="s">
        <v>14</v>
      </c>
      <c r="C5" s="11">
        <v>1117.06</v>
      </c>
      <c r="D5" s="11">
        <v>1048.27</v>
      </c>
      <c r="E5" s="11">
        <v>1020.97</v>
      </c>
      <c r="F5" s="11">
        <v>904.12</v>
      </c>
      <c r="G5" s="11">
        <v>712.22</v>
      </c>
      <c r="H5" s="11">
        <v>835.97</v>
      </c>
      <c r="I5" s="11">
        <v>947.59</v>
      </c>
      <c r="J5" s="11">
        <v>1042.77</v>
      </c>
      <c r="K5" s="11">
        <v>1072.77</v>
      </c>
    </row>
    <row r="6" spans="1:11" ht="31.5" x14ac:dyDescent="0.25">
      <c r="A6" s="2" t="s">
        <v>15</v>
      </c>
      <c r="B6" s="10" t="s">
        <v>22</v>
      </c>
      <c r="C6" s="11">
        <v>269717.48817999999</v>
      </c>
      <c r="D6" s="11">
        <v>270487.20464000001</v>
      </c>
      <c r="E6" s="11">
        <v>155098.61561000001</v>
      </c>
      <c r="F6" s="11">
        <v>169424.85503999999</v>
      </c>
      <c r="G6" s="11">
        <v>105702.70686000001</v>
      </c>
      <c r="H6" s="11">
        <v>24462.154140000002</v>
      </c>
      <c r="I6" s="11">
        <v>207277.73178</v>
      </c>
      <c r="J6" s="11">
        <v>0</v>
      </c>
      <c r="K6" s="11">
        <v>429035.05163999996</v>
      </c>
    </row>
    <row r="10" spans="1:11" ht="18.75" x14ac:dyDescent="0.3">
      <c r="B10" s="17" t="s">
        <v>26</v>
      </c>
      <c r="F10" s="17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10"/>
  <sheetViews>
    <sheetView workbookViewId="0">
      <selection activeCell="D12" sqref="D12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6384" width="9.140625" style="1"/>
  </cols>
  <sheetData>
    <row r="2" spans="1:14" x14ac:dyDescent="0.25">
      <c r="A2" s="12"/>
      <c r="B2" s="8" t="s">
        <v>19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1093.99</v>
      </c>
      <c r="D5" s="11">
        <v>937.82</v>
      </c>
      <c r="E5" s="11">
        <v>953.33</v>
      </c>
      <c r="F5" s="11">
        <v>986.02</v>
      </c>
      <c r="G5" s="11">
        <v>833.57</v>
      </c>
      <c r="H5" s="11">
        <v>792.37</v>
      </c>
      <c r="I5" s="11">
        <v>697.56</v>
      </c>
      <c r="J5" s="11">
        <v>881.78</v>
      </c>
      <c r="K5" s="11">
        <v>1259.57</v>
      </c>
      <c r="L5" s="11">
        <v>1273.23</v>
      </c>
      <c r="M5" s="11">
        <v>1507.31</v>
      </c>
      <c r="N5" s="11">
        <v>1413.87</v>
      </c>
    </row>
    <row r="6" spans="1:14" ht="31.5" x14ac:dyDescent="0.25">
      <c r="A6" s="2" t="s">
        <v>15</v>
      </c>
      <c r="B6" s="10" t="s">
        <v>22</v>
      </c>
      <c r="C6" s="11">
        <v>349653.42586999998</v>
      </c>
      <c r="D6" s="11">
        <v>257434.40346</v>
      </c>
      <c r="E6" s="11">
        <v>152516.59339000002</v>
      </c>
      <c r="F6" s="11">
        <v>0</v>
      </c>
      <c r="G6" s="11">
        <v>45293.693090000001</v>
      </c>
      <c r="H6" s="11">
        <v>68809.41</v>
      </c>
      <c r="I6" s="11">
        <v>147418.15</v>
      </c>
      <c r="J6" s="11">
        <v>41509.79</v>
      </c>
      <c r="K6" s="11">
        <v>62081.69</v>
      </c>
      <c r="L6" s="11">
        <v>242543.95</v>
      </c>
      <c r="M6" s="11">
        <v>219899.95</v>
      </c>
      <c r="N6" s="11">
        <v>155343.31</v>
      </c>
    </row>
    <row r="8" spans="1:14" x14ac:dyDescent="0.25">
      <c r="B8" s="15"/>
    </row>
    <row r="9" spans="1:14" x14ac:dyDescent="0.25">
      <c r="B9" s="16"/>
    </row>
    <row r="10" spans="1:14" ht="18.75" x14ac:dyDescent="0.3">
      <c r="B10" s="17" t="s">
        <v>26</v>
      </c>
      <c r="F10" s="17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11"/>
  <sheetViews>
    <sheetView workbookViewId="0">
      <selection activeCell="B11" sqref="B11:F11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6384" width="9.140625" style="1"/>
  </cols>
  <sheetData>
    <row r="2" spans="1:14" x14ac:dyDescent="0.25">
      <c r="A2" s="12"/>
      <c r="B2" s="8" t="s">
        <v>21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1430.94</v>
      </c>
      <c r="D5" s="11">
        <v>1938.27</v>
      </c>
      <c r="E5" s="11">
        <v>1727.99</v>
      </c>
      <c r="F5" s="11">
        <v>1415.01</v>
      </c>
      <c r="G5" s="11">
        <v>1151.1600000000001</v>
      </c>
      <c r="H5" s="11">
        <v>1049.19</v>
      </c>
      <c r="I5" s="11">
        <v>1328.89</v>
      </c>
      <c r="J5" s="11">
        <v>1301.52</v>
      </c>
      <c r="K5" s="11">
        <v>1522.85</v>
      </c>
      <c r="L5" s="11">
        <v>1620.5</v>
      </c>
      <c r="M5" s="11">
        <v>1752.63</v>
      </c>
      <c r="N5" s="11">
        <v>1599.6</v>
      </c>
    </row>
    <row r="6" spans="1:14" ht="31.5" x14ac:dyDescent="0.25">
      <c r="A6" s="2" t="s">
        <v>15</v>
      </c>
      <c r="B6" s="10" t="s">
        <v>23</v>
      </c>
      <c r="C6" s="11">
        <v>1367.13</v>
      </c>
      <c r="D6" s="11">
        <v>1826.58</v>
      </c>
      <c r="E6" s="11">
        <v>1636.13</v>
      </c>
      <c r="F6" s="11"/>
      <c r="G6" s="11">
        <v>1113.8399999999999</v>
      </c>
      <c r="H6" s="11"/>
      <c r="I6" s="11">
        <v>1280.08</v>
      </c>
      <c r="J6" s="11"/>
      <c r="K6" s="11"/>
      <c r="L6" s="11">
        <v>1544.07</v>
      </c>
      <c r="M6" s="11">
        <v>1850.82</v>
      </c>
      <c r="N6" s="11">
        <v>1525.17</v>
      </c>
    </row>
    <row r="7" spans="1:14" ht="31.5" x14ac:dyDescent="0.25">
      <c r="A7" s="2" t="s">
        <v>20</v>
      </c>
      <c r="B7" s="10" t="s">
        <v>22</v>
      </c>
      <c r="C7" s="11">
        <v>94518.02</v>
      </c>
      <c r="D7" s="11">
        <v>190818.34</v>
      </c>
      <c r="E7" s="11">
        <v>246295.02000000002</v>
      </c>
      <c r="F7" s="11">
        <v>0</v>
      </c>
      <c r="G7" s="11">
        <v>62684.89</v>
      </c>
      <c r="H7" s="11">
        <v>0</v>
      </c>
      <c r="I7" s="11">
        <v>141761.79</v>
      </c>
      <c r="J7" s="11">
        <v>0</v>
      </c>
      <c r="K7" s="11">
        <v>0</v>
      </c>
      <c r="L7" s="11">
        <v>262760.36</v>
      </c>
      <c r="M7" s="11">
        <v>361721.09</v>
      </c>
      <c r="N7" s="11">
        <v>253465.76</v>
      </c>
    </row>
    <row r="9" spans="1:14" x14ac:dyDescent="0.25">
      <c r="B9" s="15"/>
    </row>
    <row r="10" spans="1:14" x14ac:dyDescent="0.25">
      <c r="B10" s="16"/>
    </row>
    <row r="11" spans="1:14" ht="18.75" x14ac:dyDescent="0.3">
      <c r="B11" s="17" t="s">
        <v>26</v>
      </c>
      <c r="F11" s="17" t="s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11"/>
  <sheetViews>
    <sheetView workbookViewId="0">
      <selection activeCell="B11" sqref="B11:F11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5" width="9.140625" style="1"/>
    <col min="16" max="16" width="13.85546875" style="1" customWidth="1"/>
    <col min="17" max="16384" width="9.140625" style="1"/>
  </cols>
  <sheetData>
    <row r="2" spans="1:14" x14ac:dyDescent="0.25">
      <c r="A2" s="12"/>
      <c r="B2" s="8" t="s">
        <v>24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1792.06</v>
      </c>
      <c r="D5" s="11">
        <v>1872.17</v>
      </c>
      <c r="E5" s="11">
        <v>1795.96</v>
      </c>
      <c r="F5" s="11">
        <v>1709.22</v>
      </c>
      <c r="G5" s="11">
        <v>1547.95</v>
      </c>
      <c r="H5" s="11">
        <v>1369.52</v>
      </c>
      <c r="I5" s="11">
        <v>1398.03</v>
      </c>
      <c r="J5" s="11">
        <v>1414.25</v>
      </c>
      <c r="K5" s="11">
        <v>1512.96</v>
      </c>
      <c r="L5" s="11">
        <v>1792.25</v>
      </c>
      <c r="M5" s="11">
        <v>1815.02</v>
      </c>
      <c r="N5" s="11">
        <v>1750.58</v>
      </c>
    </row>
    <row r="6" spans="1:14" ht="31.5" x14ac:dyDescent="0.25">
      <c r="A6" s="2" t="s">
        <v>15</v>
      </c>
      <c r="B6" s="10" t="s">
        <v>23</v>
      </c>
      <c r="C6" s="11">
        <v>1699.46</v>
      </c>
      <c r="D6" s="11"/>
      <c r="E6" s="11">
        <v>1703.07</v>
      </c>
      <c r="F6" s="11">
        <v>1624.55</v>
      </c>
      <c r="G6" s="11">
        <v>1478.49</v>
      </c>
      <c r="H6" s="11"/>
      <c r="I6" s="11">
        <v>1342.72</v>
      </c>
      <c r="J6" s="11">
        <v>1357.47</v>
      </c>
      <c r="K6" s="11">
        <v>1446.73</v>
      </c>
      <c r="L6" s="11">
        <v>1699.58</v>
      </c>
      <c r="M6" s="11">
        <v>1720.22</v>
      </c>
      <c r="N6" s="11">
        <v>1661.91</v>
      </c>
    </row>
    <row r="7" spans="1:14" ht="31.5" x14ac:dyDescent="0.25">
      <c r="A7" s="2" t="s">
        <v>20</v>
      </c>
      <c r="B7" s="10" t="s">
        <v>22</v>
      </c>
      <c r="C7" s="11">
        <v>441609.15</v>
      </c>
      <c r="D7" s="11">
        <v>-145893.68</v>
      </c>
      <c r="E7" s="11">
        <v>149877.76000000001</v>
      </c>
      <c r="F7" s="11">
        <v>71804.25</v>
      </c>
      <c r="G7" s="11">
        <v>135462.26999999999</v>
      </c>
      <c r="H7" s="11">
        <v>-12950.18</v>
      </c>
      <c r="I7" s="11">
        <v>47604.480000000003</v>
      </c>
      <c r="J7" s="11">
        <v>188165.68</v>
      </c>
      <c r="K7" s="11">
        <v>90126.36</v>
      </c>
      <c r="L7" s="11">
        <f>283728.92/1.18</f>
        <v>240448.2372881356</v>
      </c>
      <c r="M7" s="11">
        <f>443622.14/1.18</f>
        <v>375950.96610169497</v>
      </c>
      <c r="N7" s="11">
        <f>129475.66/1.18</f>
        <v>109725.13559322034</v>
      </c>
    </row>
    <row r="9" spans="1:14" x14ac:dyDescent="0.25">
      <c r="B9" s="15"/>
    </row>
    <row r="10" spans="1:14" x14ac:dyDescent="0.25">
      <c r="B10" s="15"/>
    </row>
    <row r="11" spans="1:14" ht="18.75" x14ac:dyDescent="0.3">
      <c r="B11" s="17" t="s">
        <v>26</v>
      </c>
      <c r="F11" s="17" t="s">
        <v>27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N12"/>
  <sheetViews>
    <sheetView topLeftCell="B1" workbookViewId="0">
      <selection activeCell="I7" sqref="I7:N7"/>
    </sheetView>
  </sheetViews>
  <sheetFormatPr defaultRowHeight="15.75" x14ac:dyDescent="0.25"/>
  <cols>
    <col min="1" max="1" width="9.140625" style="1"/>
    <col min="2" max="2" width="58" style="1" customWidth="1"/>
    <col min="3" max="5" width="14.42578125" style="1" customWidth="1"/>
    <col min="6" max="6" width="14.85546875" style="1" customWidth="1"/>
    <col min="7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25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1908.74</v>
      </c>
      <c r="D5" s="11"/>
      <c r="E5" s="11">
        <v>1648.85</v>
      </c>
      <c r="F5" s="11">
        <v>1743.92</v>
      </c>
      <c r="G5" s="11">
        <v>1413.29</v>
      </c>
      <c r="H5" s="11">
        <f>C5</f>
        <v>1908.74</v>
      </c>
      <c r="I5" s="11">
        <v>1392.09</v>
      </c>
      <c r="J5" s="11">
        <v>1641.66</v>
      </c>
      <c r="K5" s="11"/>
      <c r="L5" s="11">
        <v>1811.14</v>
      </c>
      <c r="M5" s="11"/>
      <c r="N5" s="11">
        <v>1796.01</v>
      </c>
    </row>
    <row r="6" spans="1:14" ht="31.5" x14ac:dyDescent="0.25">
      <c r="A6" s="2" t="s">
        <v>15</v>
      </c>
      <c r="B6" s="10" t="s">
        <v>23</v>
      </c>
      <c r="C6" s="11">
        <v>1805.16</v>
      </c>
      <c r="D6" s="11">
        <v>1874.7</v>
      </c>
      <c r="E6" s="11">
        <v>1569.84</v>
      </c>
      <c r="F6" s="11">
        <v>1655.95</v>
      </c>
      <c r="G6" s="11">
        <v>1356.54</v>
      </c>
      <c r="H6" s="11">
        <f>C6</f>
        <v>1805.16</v>
      </c>
      <c r="I6" s="11">
        <v>1337.34</v>
      </c>
      <c r="J6" s="11">
        <v>1563.29</v>
      </c>
      <c r="K6" s="11">
        <v>1713.97</v>
      </c>
      <c r="L6" s="11">
        <v>1716.71</v>
      </c>
      <c r="M6" s="11">
        <v>1825.76</v>
      </c>
      <c r="N6" s="11">
        <v>1703.03</v>
      </c>
    </row>
    <row r="7" spans="1:14" ht="31.5" x14ac:dyDescent="0.25">
      <c r="A7" s="2" t="s">
        <v>20</v>
      </c>
      <c r="B7" s="10" t="s">
        <v>22</v>
      </c>
      <c r="C7" s="11">
        <f>418366.76/1.18</f>
        <v>354548.10169491527</v>
      </c>
      <c r="D7" s="11">
        <v>-97040.09</v>
      </c>
      <c r="E7" s="11">
        <f>-508152.77274/1.18</f>
        <v>-430637.94300000003</v>
      </c>
      <c r="F7" s="11">
        <f>167767.8510528/1.18</f>
        <v>142176.14496000001</v>
      </c>
      <c r="G7" s="11">
        <v>177465.29309999995</v>
      </c>
      <c r="H7" s="11">
        <v>90318.95</v>
      </c>
      <c r="I7" s="11">
        <v>293249.78999999998</v>
      </c>
      <c r="J7" s="11">
        <v>219149.78999999998</v>
      </c>
      <c r="K7" s="11">
        <v>28402.189999999995</v>
      </c>
      <c r="L7" s="11">
        <v>600704.88</v>
      </c>
      <c r="M7" s="11">
        <v>62798.840000000004</v>
      </c>
      <c r="N7" s="11">
        <v>644220.71</v>
      </c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N12"/>
  <sheetViews>
    <sheetView zoomScaleNormal="100" workbookViewId="0">
      <selection activeCell="F23" sqref="F23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28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1811.64</v>
      </c>
      <c r="D5" s="11">
        <v>1853.54</v>
      </c>
      <c r="E5" s="11">
        <v>1780.02</v>
      </c>
      <c r="F5" s="11">
        <v>1847.45</v>
      </c>
      <c r="G5" s="11">
        <v>1497.66</v>
      </c>
      <c r="H5" s="11">
        <v>1577.8</v>
      </c>
      <c r="I5" s="11">
        <v>1569.81</v>
      </c>
      <c r="J5" s="11">
        <v>1477.26</v>
      </c>
      <c r="K5" s="11">
        <v>1939.19</v>
      </c>
      <c r="L5" s="11">
        <v>1862.72</v>
      </c>
      <c r="M5" s="11">
        <v>1965.03</v>
      </c>
      <c r="N5" s="11">
        <v>1815.38</v>
      </c>
    </row>
    <row r="6" spans="1:14" ht="31.5" x14ac:dyDescent="0.25">
      <c r="A6" s="2" t="s">
        <v>15</v>
      </c>
      <c r="B6" s="10" t="s">
        <v>23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1.5" x14ac:dyDescent="0.25">
      <c r="A7" s="2" t="s">
        <v>20</v>
      </c>
      <c r="B7" s="10" t="s">
        <v>22</v>
      </c>
      <c r="C7" s="11">
        <v>361257.32076000003</v>
      </c>
      <c r="D7" s="11">
        <v>-227277.36</v>
      </c>
      <c r="E7" s="11">
        <v>395646.83</v>
      </c>
      <c r="F7" s="11">
        <v>27715.439999999999</v>
      </c>
      <c r="G7" s="11">
        <v>0</v>
      </c>
      <c r="H7" s="11">
        <f>108.949*H5</f>
        <v>171899.7322</v>
      </c>
      <c r="I7" s="11">
        <f>165.586*I5</f>
        <v>259938.55866000001</v>
      </c>
      <c r="J7" s="11">
        <f>298.615*J5</f>
        <v>441131.99489999999</v>
      </c>
      <c r="K7" s="11">
        <v>432094.19</v>
      </c>
      <c r="L7" s="11">
        <v>758354.29</v>
      </c>
      <c r="M7" s="11">
        <v>540591.54</v>
      </c>
      <c r="N7" s="11">
        <f>1256984.83-191743.45</f>
        <v>1065241.3800000001</v>
      </c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11811023622047245" right="0.11811023622047245" top="0.15748031496062992" bottom="0.35433070866141736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N12"/>
  <sheetViews>
    <sheetView zoomScaleNormal="100" workbookViewId="0">
      <selection activeCell="C5" sqref="C5:C7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30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2007.24</v>
      </c>
      <c r="D5" s="11">
        <v>2044.86</v>
      </c>
      <c r="E5" s="11">
        <v>1954.54</v>
      </c>
      <c r="F5" s="11">
        <v>1939.06</v>
      </c>
      <c r="G5" s="11">
        <v>1779.81</v>
      </c>
      <c r="H5" s="11">
        <v>1798.28</v>
      </c>
      <c r="I5" s="11">
        <v>1627.65</v>
      </c>
      <c r="J5" s="11">
        <v>1281.17</v>
      </c>
      <c r="K5" s="11">
        <v>1365.94</v>
      </c>
      <c r="L5" s="11">
        <v>1425.39</v>
      </c>
      <c r="M5" s="11"/>
      <c r="N5" s="11"/>
    </row>
    <row r="6" spans="1:14" ht="31.5" x14ac:dyDescent="0.25">
      <c r="A6" s="2" t="s">
        <v>15</v>
      </c>
      <c r="B6" s="10" t="s">
        <v>29</v>
      </c>
      <c r="C6" s="11"/>
      <c r="D6" s="11"/>
      <c r="E6" s="11">
        <v>1964.7</v>
      </c>
      <c r="F6" s="11"/>
      <c r="G6" s="11"/>
      <c r="H6" s="11">
        <v>1808.44</v>
      </c>
      <c r="I6" s="11">
        <v>1728.88</v>
      </c>
      <c r="J6" s="11">
        <v>1382.4</v>
      </c>
      <c r="K6" s="11">
        <v>1467.17</v>
      </c>
      <c r="L6" s="11">
        <v>1526.62</v>
      </c>
      <c r="M6" s="11"/>
      <c r="N6" s="11"/>
    </row>
    <row r="7" spans="1:14" ht="31.5" x14ac:dyDescent="0.25">
      <c r="A7" s="2" t="s">
        <v>20</v>
      </c>
      <c r="B7" s="10" t="s">
        <v>22</v>
      </c>
      <c r="C7" s="11">
        <v>555927.19999999995</v>
      </c>
      <c r="D7" s="11">
        <v>54554.82</v>
      </c>
      <c r="E7" s="11">
        <f>805404.33-134234.05</f>
        <v>671170.28</v>
      </c>
      <c r="F7" s="11">
        <v>100707.01999999999</v>
      </c>
      <c r="G7" s="11">
        <v>116436.95</v>
      </c>
      <c r="H7" s="11">
        <v>391839.36000000004</v>
      </c>
      <c r="I7" s="11">
        <v>576721.29</v>
      </c>
      <c r="J7" s="11">
        <v>804631.93</v>
      </c>
      <c r="K7" s="11">
        <v>320033.62</v>
      </c>
      <c r="L7" s="11"/>
      <c r="M7" s="11"/>
      <c r="N7" s="11"/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N14"/>
  <sheetViews>
    <sheetView zoomScaleNormal="100" workbookViewId="0">
      <selection activeCell="D28" sqref="D28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30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x14ac:dyDescent="0.25">
      <c r="A5" s="2" t="s">
        <v>11</v>
      </c>
      <c r="B5" s="10" t="s">
        <v>31</v>
      </c>
      <c r="C5" s="11">
        <v>276.96100000000001</v>
      </c>
      <c r="D5" s="11">
        <v>26.679000000000002</v>
      </c>
      <c r="E5" s="1">
        <v>77.227000000000004</v>
      </c>
      <c r="F5" s="11">
        <v>51.936</v>
      </c>
      <c r="G5" s="11">
        <v>65.421000000000006</v>
      </c>
      <c r="H5" s="11">
        <v>16.451000000000001</v>
      </c>
      <c r="I5" s="1">
        <v>138.989</v>
      </c>
      <c r="J5" s="1">
        <v>397.89100000000002</v>
      </c>
      <c r="K5" s="1">
        <v>4.9729999999999999</v>
      </c>
      <c r="L5" s="1">
        <v>253.34700000000001</v>
      </c>
      <c r="M5" s="11"/>
      <c r="N5" s="11"/>
    </row>
    <row r="6" spans="1:14" ht="31.5" x14ac:dyDescent="0.25">
      <c r="A6" s="2" t="s">
        <v>11</v>
      </c>
      <c r="B6" s="10" t="s">
        <v>29</v>
      </c>
      <c r="C6" s="11">
        <v>2007.24</v>
      </c>
      <c r="D6" s="11">
        <v>2044.86</v>
      </c>
      <c r="E6" s="11">
        <v>1954.54</v>
      </c>
      <c r="F6" s="11">
        <v>1939.06</v>
      </c>
      <c r="G6" s="11">
        <v>1779.81</v>
      </c>
      <c r="H6" s="11">
        <v>1798.28</v>
      </c>
      <c r="I6" s="11">
        <v>1627.65</v>
      </c>
      <c r="J6" s="11">
        <v>1281.17</v>
      </c>
      <c r="K6" s="11">
        <v>1365.94</v>
      </c>
      <c r="L6" s="11">
        <v>1425.39</v>
      </c>
      <c r="M6" s="11"/>
      <c r="N6" s="11"/>
    </row>
    <row r="7" spans="1:14" x14ac:dyDescent="0.25">
      <c r="A7" s="2"/>
      <c r="B7" s="10" t="s">
        <v>31</v>
      </c>
      <c r="C7" s="11"/>
      <c r="D7" s="11"/>
      <c r="E7" s="1">
        <v>264.78700000000003</v>
      </c>
      <c r="F7" s="11"/>
      <c r="G7" s="11"/>
      <c r="H7" s="1">
        <v>200.31399999999999</v>
      </c>
      <c r="I7" s="1">
        <v>202.73</v>
      </c>
      <c r="J7" s="1">
        <v>213.3</v>
      </c>
      <c r="K7" s="1">
        <v>211.291</v>
      </c>
      <c r="L7" s="1">
        <v>260.3</v>
      </c>
      <c r="M7" s="11"/>
      <c r="N7" s="11"/>
    </row>
    <row r="8" spans="1:14" ht="31.5" x14ac:dyDescent="0.25">
      <c r="A8" s="2" t="s">
        <v>15</v>
      </c>
      <c r="B8" s="10" t="s">
        <v>29</v>
      </c>
      <c r="C8" s="11"/>
      <c r="D8" s="11"/>
      <c r="E8" s="11">
        <v>1964.7</v>
      </c>
      <c r="F8" s="11"/>
      <c r="G8" s="11"/>
      <c r="H8" s="11">
        <v>1808.44</v>
      </c>
      <c r="I8" s="11">
        <v>1728.88</v>
      </c>
      <c r="J8" s="11">
        <v>1382.4</v>
      </c>
      <c r="K8" s="11">
        <v>1467.17</v>
      </c>
      <c r="L8" s="11">
        <v>1526.62</v>
      </c>
      <c r="M8" s="11"/>
      <c r="N8" s="11"/>
    </row>
    <row r="9" spans="1:14" ht="31.5" x14ac:dyDescent="0.25">
      <c r="A9" s="2" t="s">
        <v>20</v>
      </c>
      <c r="B9" s="10" t="s">
        <v>22</v>
      </c>
      <c r="C9" s="11">
        <v>555927.19999999995</v>
      </c>
      <c r="D9" s="11">
        <v>54554.82</v>
      </c>
      <c r="E9" s="11">
        <f>805404.33-134234.05</f>
        <v>671170.28</v>
      </c>
      <c r="F9" s="11">
        <v>100707.01999999999</v>
      </c>
      <c r="G9" s="11">
        <v>116436.95</v>
      </c>
      <c r="H9" s="11">
        <v>391839.36000000004</v>
      </c>
      <c r="I9" s="11">
        <v>576721.29</v>
      </c>
      <c r="J9" s="11">
        <v>804631.93</v>
      </c>
      <c r="K9" s="11">
        <v>316792.64</v>
      </c>
      <c r="L9" s="11">
        <v>758497.46632999997</v>
      </c>
      <c r="M9" s="11"/>
      <c r="N9" s="11"/>
    </row>
    <row r="10" spans="1:14" x14ac:dyDescent="0.25">
      <c r="B10" s="18"/>
      <c r="C10" s="19">
        <f>C5*C6</f>
        <v>555927.19764000003</v>
      </c>
      <c r="D10" s="19">
        <f t="shared" ref="D10" si="0">D5*D6</f>
        <v>54554.819940000001</v>
      </c>
      <c r="E10" s="19">
        <f>E5*E6+E7*E8</f>
        <v>671170.27948000003</v>
      </c>
      <c r="F10" s="19">
        <f t="shared" ref="F10:L10" si="1">F5*F6+F7*F8</f>
        <v>100707.02016</v>
      </c>
      <c r="G10" s="19">
        <f t="shared" si="1"/>
        <v>116436.95001000002</v>
      </c>
      <c r="H10" s="19">
        <f t="shared" si="1"/>
        <v>391839.35443999997</v>
      </c>
      <c r="I10" s="19">
        <f t="shared" si="1"/>
        <v>576721.28824999998</v>
      </c>
      <c r="J10" s="19">
        <f t="shared" si="1"/>
        <v>804631.93247000012</v>
      </c>
      <c r="K10" s="19">
        <f t="shared" si="1"/>
        <v>316792.63609000004</v>
      </c>
      <c r="L10" s="19">
        <f t="shared" si="1"/>
        <v>758497.46632999997</v>
      </c>
      <c r="M10" s="19"/>
      <c r="N10" s="19"/>
    </row>
    <row r="11" spans="1:14" x14ac:dyDescent="0.25">
      <c r="C11" s="19">
        <f>C9-C10</f>
        <v>2.3599999258294702E-3</v>
      </c>
      <c r="D11" s="19">
        <f t="shared" ref="D11:E11" si="2">D9-D10</f>
        <v>5.999999848427251E-5</v>
      </c>
      <c r="E11" s="19">
        <f t="shared" si="2"/>
        <v>5.2000000141561031E-4</v>
      </c>
      <c r="F11" s="19">
        <f t="shared" ref="F11" si="3">F9-F10</f>
        <v>-1.6000001050997525E-4</v>
      </c>
      <c r="G11" s="19">
        <f t="shared" ref="G11" si="4">G9-G10</f>
        <v>-1.0000017937272787E-5</v>
      </c>
      <c r="H11" s="19">
        <f t="shared" ref="H11" si="5">H9-H10</f>
        <v>5.5600000778213143E-3</v>
      </c>
      <c r="I11" s="19">
        <f t="shared" ref="I11" si="6">I9-I10</f>
        <v>1.7500000540167093E-3</v>
      </c>
      <c r="J11" s="19">
        <f t="shared" ref="J11" si="7">J9-J10</f>
        <v>-2.4700000649318099E-3</v>
      </c>
      <c r="K11" s="19">
        <f t="shared" ref="K11" si="8">K9-K10</f>
        <v>3.9099999703466892E-3</v>
      </c>
      <c r="L11" s="19">
        <f t="shared" ref="L11" si="9">L9-L10</f>
        <v>0</v>
      </c>
    </row>
    <row r="13" spans="1:14" x14ac:dyDescent="0.25">
      <c r="B13" s="15"/>
    </row>
    <row r="14" spans="1:14" ht="18.75" x14ac:dyDescent="0.3">
      <c r="B14" s="17" t="s">
        <v>26</v>
      </c>
      <c r="F14" s="17" t="s">
        <v>27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N14"/>
  <sheetViews>
    <sheetView tabSelected="1" zoomScaleNormal="100" workbookViewId="0">
      <selection activeCell="I10" sqref="I10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2" width="14.42578125" style="1" customWidth="1"/>
    <col min="13" max="13" width="16.85546875" style="1" customWidth="1"/>
    <col min="14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32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1930.47</v>
      </c>
      <c r="D5" s="11">
        <v>1930.47</v>
      </c>
      <c r="E5" s="11">
        <v>1901.64</v>
      </c>
      <c r="F5" s="11">
        <v>1963.75</v>
      </c>
      <c r="G5" s="11">
        <v>1871.56</v>
      </c>
      <c r="H5" s="11">
        <v>1863.99</v>
      </c>
      <c r="I5" s="11">
        <v>1920.94</v>
      </c>
      <c r="J5" s="11"/>
      <c r="K5" s="20"/>
      <c r="L5" s="11"/>
      <c r="M5" s="11"/>
      <c r="N5" s="11"/>
    </row>
    <row r="6" spans="1:14" ht="31.5" x14ac:dyDescent="0.25">
      <c r="A6" s="2" t="s">
        <v>15</v>
      </c>
      <c r="B6" s="10" t="s">
        <v>23</v>
      </c>
      <c r="C6" s="11"/>
      <c r="D6" s="11"/>
      <c r="E6" s="11">
        <v>1901.64</v>
      </c>
      <c r="F6" s="11">
        <v>1963.75</v>
      </c>
      <c r="G6" s="11">
        <v>1871.56</v>
      </c>
      <c r="H6" s="11">
        <v>1863.99</v>
      </c>
      <c r="I6" s="11">
        <v>1920.94</v>
      </c>
      <c r="J6" s="11"/>
      <c r="K6" s="20"/>
      <c r="L6" s="11"/>
      <c r="M6" s="11"/>
      <c r="N6" s="11"/>
    </row>
    <row r="7" spans="1:14" ht="31.5" x14ac:dyDescent="0.25">
      <c r="A7" s="2"/>
      <c r="B7" s="10" t="s">
        <v>29</v>
      </c>
      <c r="C7" s="11"/>
      <c r="D7" s="11"/>
      <c r="E7" s="11">
        <v>1897</v>
      </c>
      <c r="F7" s="11"/>
      <c r="G7" s="11">
        <v>1866.92</v>
      </c>
      <c r="H7" s="11"/>
      <c r="I7" s="11">
        <v>1980.34</v>
      </c>
      <c r="J7" s="11"/>
      <c r="K7" s="20"/>
      <c r="L7" s="11"/>
      <c r="M7" s="11"/>
      <c r="N7" s="11"/>
    </row>
    <row r="8" spans="1:14" ht="31.5" x14ac:dyDescent="0.25">
      <c r="A8" s="2"/>
      <c r="B8" s="10" t="s">
        <v>23</v>
      </c>
      <c r="C8" s="11"/>
      <c r="D8" s="11"/>
      <c r="E8" s="11">
        <v>1897</v>
      </c>
      <c r="F8" s="11"/>
      <c r="G8" s="11">
        <v>1866.92</v>
      </c>
      <c r="H8" s="11"/>
      <c r="I8" s="11">
        <v>1980.34</v>
      </c>
      <c r="J8" s="11"/>
      <c r="K8" s="20"/>
      <c r="L8" s="11"/>
      <c r="M8" s="11"/>
      <c r="N8" s="11"/>
    </row>
    <row r="9" spans="1:14" ht="31.5" x14ac:dyDescent="0.25">
      <c r="A9" s="2" t="s">
        <v>20</v>
      </c>
      <c r="B9" s="10" t="s">
        <v>22</v>
      </c>
      <c r="C9" s="11">
        <f>(269036/1000)*C5</f>
        <v>519365.92692</v>
      </c>
      <c r="D9" s="11">
        <f>('[1]2021'!$D$38/1000)*D5</f>
        <v>340450.35341399314</v>
      </c>
      <c r="E9" s="11">
        <v>477191.11</v>
      </c>
      <c r="F9" s="11">
        <v>265485.25</v>
      </c>
      <c r="G9" s="11">
        <v>634713.01</v>
      </c>
      <c r="H9" s="11">
        <v>140071.39000000001</v>
      </c>
      <c r="I9" s="11">
        <f>558986-93164.33</f>
        <v>465821.67</v>
      </c>
      <c r="J9" s="11"/>
      <c r="K9" s="20"/>
      <c r="L9" s="11"/>
      <c r="M9" s="11"/>
      <c r="N9" s="11"/>
    </row>
    <row r="10" spans="1:14" x14ac:dyDescent="0.25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3" spans="1:14" x14ac:dyDescent="0.25">
      <c r="B13" s="15"/>
    </row>
    <row r="14" spans="1:14" ht="18.75" x14ac:dyDescent="0.3">
      <c r="B14" s="17" t="s">
        <v>33</v>
      </c>
      <c r="F14" s="17" t="s">
        <v>34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2013</vt:lpstr>
      <vt:lpstr>2014</vt:lpstr>
      <vt:lpstr>2015</vt:lpstr>
      <vt:lpstr>2016</vt:lpstr>
      <vt:lpstr>2017</vt:lpstr>
      <vt:lpstr>2018</vt:lpstr>
      <vt:lpstr>2019</vt:lpstr>
      <vt:lpstr>2019 начальнику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Маценин Константин Петрович</dc:creator>
  <cp:lastModifiedBy>Подкур Александра Андреевна</cp:lastModifiedBy>
  <cp:lastPrinted>2019-12-09T10:08:17Z</cp:lastPrinted>
  <dcterms:created xsi:type="dcterms:W3CDTF">2014-06-20T08:00:09Z</dcterms:created>
  <dcterms:modified xsi:type="dcterms:W3CDTF">2021-08-17T07:54:54Z</dcterms:modified>
</cp:coreProperties>
</file>