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4\02\на сайт\"/>
    </mc:Choice>
  </mc:AlternateContent>
  <xr:revisionPtr revIDLastSave="0" documentId="8_{D3FEA860-FAA3-4E0C-8FDC-EC64C97B52C0}" xr6:coauthVersionLast="47" xr6:coauthVersionMax="47" xr10:uidLastSave="{00000000-0000-0000-0000-000000000000}"/>
  <bookViews>
    <workbookView xWindow="-120" yWindow="-120" windowWidth="29040" windowHeight="1584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4 (ЭЭ)" sheetId="11" r:id="rId9"/>
    <sheet name="2024 (Р)" sheetId="10" r:id="rId10"/>
  </sheets>
  <externalReferences>
    <externalReference r:id="rId11"/>
    <externalReference r:id="rId12"/>
    <externalReference r:id="rId13"/>
    <externalReference r:id="rId14"/>
  </externalReferences>
  <calcPr calcId="181029"/>
</workbook>
</file>

<file path=xl/calcChain.xml><?xml version="1.0" encoding="utf-8"?>
<calcChain xmlns="http://schemas.openxmlformats.org/spreadsheetml/2006/main">
  <c r="D54" i="11" l="1"/>
  <c r="D53" i="11"/>
  <c r="D48" i="11"/>
  <c r="D46" i="11" s="1"/>
  <c r="D47" i="11"/>
  <c r="D45" i="11"/>
  <c r="D44" i="11"/>
  <c r="D42" i="11"/>
  <c r="D40" i="11" s="1"/>
  <c r="D36" i="11"/>
  <c r="D35" i="11"/>
  <c r="D34" i="11"/>
  <c r="D33" i="11"/>
  <c r="D32" i="11"/>
  <c r="D31" i="11"/>
  <c r="D26" i="11"/>
  <c r="D23" i="11"/>
  <c r="D20" i="11"/>
  <c r="D17" i="11"/>
  <c r="D13" i="11"/>
  <c r="D10" i="11"/>
  <c r="D9" i="11" s="1"/>
  <c r="D24" i="11"/>
  <c r="D21" i="11"/>
  <c r="D18" i="11"/>
  <c r="D15" i="11"/>
  <c r="D12" i="11"/>
  <c r="D38" i="11" l="1"/>
  <c r="D49" i="11"/>
  <c r="D39" i="11"/>
  <c r="D37" i="11"/>
  <c r="D30" i="11"/>
  <c r="D8" i="11"/>
  <c r="D7" i="11"/>
  <c r="D43" i="11"/>
  <c r="P35" i="11"/>
  <c r="P36" i="11"/>
  <c r="P31" i="11"/>
  <c r="B27" i="10"/>
  <c r="C27" i="10"/>
  <c r="C36" i="11"/>
  <c r="C35" i="11"/>
  <c r="I35" i="11" s="1"/>
  <c r="Q35" i="11" s="1"/>
  <c r="C54" i="11"/>
  <c r="C48" i="11"/>
  <c r="C47" i="11"/>
  <c r="C45" i="11"/>
  <c r="C39" i="11" s="1"/>
  <c r="C44" i="11"/>
  <c r="C38" i="11" s="1"/>
  <c r="C42" i="11"/>
  <c r="C34" i="11"/>
  <c r="C33" i="11"/>
  <c r="C32" i="11"/>
  <c r="D29" i="11" l="1"/>
  <c r="D28" i="11" s="1"/>
  <c r="D6" i="11"/>
  <c r="D50" i="11" s="1"/>
  <c r="D5" i="11"/>
  <c r="I36" i="11"/>
  <c r="C31" i="11"/>
  <c r="C53" i="11"/>
  <c r="C17" i="11"/>
  <c r="C8" i="11" s="1"/>
  <c r="C13" i="11"/>
  <c r="C7" i="11" s="1"/>
  <c r="C10" i="11"/>
  <c r="C26" i="11"/>
  <c r="C23" i="11"/>
  <c r="I23" i="11" s="1"/>
  <c r="Q23" i="11" s="1"/>
  <c r="C20" i="11"/>
  <c r="I20" i="11" s="1"/>
  <c r="P26" i="11"/>
  <c r="I26" i="11"/>
  <c r="Q26" i="11" s="1"/>
  <c r="Q25" i="11"/>
  <c r="P24" i="11"/>
  <c r="O24" i="11"/>
  <c r="N24" i="11"/>
  <c r="M24" i="11"/>
  <c r="L24" i="11"/>
  <c r="K24" i="11"/>
  <c r="J24" i="11"/>
  <c r="I24" i="11"/>
  <c r="Q24" i="11" s="1"/>
  <c r="H24" i="11"/>
  <c r="G24" i="11"/>
  <c r="F24" i="11"/>
  <c r="E24" i="11"/>
  <c r="C24" i="11"/>
  <c r="P23" i="11"/>
  <c r="Q22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C21" i="11"/>
  <c r="P20" i="11"/>
  <c r="Q19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C18" i="11"/>
  <c r="D3" i="10"/>
  <c r="D26" i="10" s="1"/>
  <c r="O26" i="10"/>
  <c r="N26" i="10"/>
  <c r="M26" i="10"/>
  <c r="L26" i="10"/>
  <c r="K26" i="10"/>
  <c r="J26" i="10"/>
  <c r="O22" i="10"/>
  <c r="N22" i="10"/>
  <c r="M22" i="10"/>
  <c r="L22" i="10"/>
  <c r="K22" i="10"/>
  <c r="J22" i="10"/>
  <c r="E26" i="10"/>
  <c r="F26" i="10"/>
  <c r="G26" i="10"/>
  <c r="H26" i="10"/>
  <c r="D22" i="10"/>
  <c r="E22" i="10"/>
  <c r="F22" i="10"/>
  <c r="G22" i="10"/>
  <c r="H22" i="10"/>
  <c r="C26" i="10"/>
  <c r="B26" i="10"/>
  <c r="B25" i="10"/>
  <c r="B22" i="10"/>
  <c r="K30" i="11"/>
  <c r="L30" i="11"/>
  <c r="M30" i="11"/>
  <c r="N30" i="11"/>
  <c r="O30" i="11"/>
  <c r="J30" i="11"/>
  <c r="E30" i="11"/>
  <c r="F30" i="11"/>
  <c r="G30" i="11"/>
  <c r="H30" i="11"/>
  <c r="D51" i="11" l="1"/>
  <c r="C22" i="10"/>
  <c r="I31" i="11"/>
  <c r="Q31" i="11" s="1"/>
  <c r="C30" i="11"/>
  <c r="Q20" i="11"/>
  <c r="Q21" i="11"/>
  <c r="P22" i="10"/>
  <c r="Q18" i="11"/>
  <c r="I22" i="10"/>
  <c r="P26" i="10"/>
  <c r="I26" i="10"/>
  <c r="Q41" i="11" l="1"/>
  <c r="Q36" i="11"/>
  <c r="Q27" i="11"/>
  <c r="Q16" i="11"/>
  <c r="Q14" i="11"/>
  <c r="Q11" i="11"/>
  <c r="K49" i="11" l="1"/>
  <c r="K46" i="11"/>
  <c r="K39" i="11"/>
  <c r="K43" i="11"/>
  <c r="K40" i="11"/>
  <c r="K38" i="11"/>
  <c r="K8" i="11"/>
  <c r="K15" i="11"/>
  <c r="K12" i="11"/>
  <c r="K7" i="11"/>
  <c r="K9" i="11"/>
  <c r="O8" i="11"/>
  <c r="O7" i="11"/>
  <c r="O49" i="11"/>
  <c r="O46" i="11"/>
  <c r="O39" i="11"/>
  <c r="O40" i="11"/>
  <c r="O38" i="11"/>
  <c r="O15" i="11"/>
  <c r="O12" i="11"/>
  <c r="O9" i="11"/>
  <c r="N49" i="11"/>
  <c r="N46" i="11"/>
  <c r="N39" i="11"/>
  <c r="N40" i="11"/>
  <c r="N7" i="11"/>
  <c r="N38" i="11"/>
  <c r="N15" i="11"/>
  <c r="N12" i="11"/>
  <c r="N9" i="11"/>
  <c r="N8" i="11"/>
  <c r="O6" i="11" l="1"/>
  <c r="O5" i="11" s="1"/>
  <c r="O37" i="11"/>
  <c r="O29" i="11" s="1"/>
  <c r="O28" i="11" s="1"/>
  <c r="O50" i="11" s="1"/>
  <c r="K37" i="11"/>
  <c r="K29" i="11" s="1"/>
  <c r="K28" i="11" s="1"/>
  <c r="K6" i="11"/>
  <c r="O43" i="11"/>
  <c r="N37" i="11"/>
  <c r="N29" i="11" s="1"/>
  <c r="N28" i="11" s="1"/>
  <c r="N6" i="11"/>
  <c r="N5" i="11" s="1"/>
  <c r="N43" i="11"/>
  <c r="N50" i="11" l="1"/>
  <c r="K50" i="11"/>
  <c r="K5" i="11"/>
  <c r="O51" i="11"/>
  <c r="N51" i="11"/>
  <c r="K51" i="11" l="1"/>
  <c r="M15" i="10" l="1"/>
  <c r="M12" i="10"/>
  <c r="N15" i="10"/>
  <c r="N12" i="10"/>
  <c r="O15" i="10"/>
  <c r="O12" i="10"/>
  <c r="L15" i="10"/>
  <c r="L12" i="10"/>
  <c r="M40" i="11"/>
  <c r="M15" i="11"/>
  <c r="M12" i="11"/>
  <c r="M9" i="11"/>
  <c r="M46" i="11" l="1"/>
  <c r="M39" i="11"/>
  <c r="M7" i="11"/>
  <c r="M8" i="11"/>
  <c r="M43" i="11"/>
  <c r="M49" i="11"/>
  <c r="M38" i="11"/>
  <c r="M37" i="11" l="1"/>
  <c r="M29" i="11" s="1"/>
  <c r="M28" i="11" s="1"/>
  <c r="M6" i="11"/>
  <c r="M5" i="11" s="1"/>
  <c r="M50" i="11" l="1"/>
  <c r="M51" i="11" s="1"/>
  <c r="L49" i="11" l="1"/>
  <c r="L46" i="11"/>
  <c r="L39" i="11"/>
  <c r="L43" i="11"/>
  <c r="L40" i="11"/>
  <c r="L15" i="11"/>
  <c r="L12" i="11"/>
  <c r="L7" i="11"/>
  <c r="L9" i="11"/>
  <c r="L8" i="11"/>
  <c r="K15" i="10"/>
  <c r="K12" i="10"/>
  <c r="L6" i="11" l="1"/>
  <c r="L5" i="11" s="1"/>
  <c r="L38" i="11"/>
  <c r="L37" i="11" s="1"/>
  <c r="L29" i="11" s="1"/>
  <c r="L28" i="11" s="1"/>
  <c r="J15" i="10"/>
  <c r="J12" i="10"/>
  <c r="L50" i="11" l="1"/>
  <c r="L51" i="11" s="1"/>
  <c r="J49" i="11" l="1"/>
  <c r="J46" i="11"/>
  <c r="J39" i="11"/>
  <c r="J43" i="11"/>
  <c r="J40" i="11"/>
  <c r="J38" i="11"/>
  <c r="J15" i="11"/>
  <c r="J12" i="11"/>
  <c r="J7" i="11"/>
  <c r="J9" i="11"/>
  <c r="J8" i="11"/>
  <c r="H15" i="10"/>
  <c r="H12" i="10"/>
  <c r="J37" i="11" l="1"/>
  <c r="J29" i="11" s="1"/>
  <c r="J28" i="11" s="1"/>
  <c r="J6" i="11"/>
  <c r="J5" i="11" s="1"/>
  <c r="B37" i="10"/>
  <c r="B34" i="10"/>
  <c r="B46" i="11"/>
  <c r="B43" i="11"/>
  <c r="J50" i="11" l="1"/>
  <c r="J51" i="11" s="1"/>
  <c r="H49" i="11"/>
  <c r="H46" i="11"/>
  <c r="H39" i="11"/>
  <c r="H43" i="11"/>
  <c r="H40" i="11"/>
  <c r="H38" i="11"/>
  <c r="I32" i="11"/>
  <c r="H8" i="11"/>
  <c r="H15" i="11"/>
  <c r="H12" i="11"/>
  <c r="I10" i="11"/>
  <c r="H9" i="11"/>
  <c r="I48" i="11"/>
  <c r="G46" i="11"/>
  <c r="I17" i="11"/>
  <c r="Q15" i="10"/>
  <c r="Q12" i="10"/>
  <c r="P15" i="10"/>
  <c r="P12" i="10"/>
  <c r="I15" i="10"/>
  <c r="I12" i="10"/>
  <c r="G15" i="10"/>
  <c r="G12" i="10"/>
  <c r="P10" i="11"/>
  <c r="P54" i="11"/>
  <c r="P53" i="11"/>
  <c r="P48" i="11"/>
  <c r="P47" i="11"/>
  <c r="P45" i="11"/>
  <c r="P44" i="11"/>
  <c r="P42" i="11"/>
  <c r="P34" i="11"/>
  <c r="P33" i="11"/>
  <c r="P32" i="11"/>
  <c r="P17" i="11"/>
  <c r="P15" i="11"/>
  <c r="P13" i="11"/>
  <c r="P12" i="11"/>
  <c r="I54" i="11"/>
  <c r="I53" i="11"/>
  <c r="I45" i="11"/>
  <c r="I44" i="11"/>
  <c r="I33" i="11"/>
  <c r="I15" i="11"/>
  <c r="Q15" i="11" s="1"/>
  <c r="I12" i="11"/>
  <c r="G49" i="11"/>
  <c r="G43" i="11"/>
  <c r="G8" i="11"/>
  <c r="G15" i="11"/>
  <c r="G12" i="11"/>
  <c r="Q33" i="11" l="1"/>
  <c r="Q32" i="11"/>
  <c r="P30" i="11"/>
  <c r="Q12" i="11"/>
  <c r="Q44" i="11"/>
  <c r="Q45" i="11"/>
  <c r="Q48" i="11"/>
  <c r="P9" i="11"/>
  <c r="P7" i="11"/>
  <c r="Q10" i="11"/>
  <c r="P40" i="11"/>
  <c r="Q17" i="11"/>
  <c r="P8" i="11"/>
  <c r="P49" i="11"/>
  <c r="P43" i="11"/>
  <c r="Q54" i="11"/>
  <c r="P46" i="11"/>
  <c r="P39" i="11"/>
  <c r="P38" i="11"/>
  <c r="Q53" i="11"/>
  <c r="H37" i="11"/>
  <c r="H29" i="11" s="1"/>
  <c r="H28" i="11" s="1"/>
  <c r="H7" i="11"/>
  <c r="H6" i="11" s="1"/>
  <c r="I39" i="11"/>
  <c r="I34" i="11"/>
  <c r="Q34" i="11" s="1"/>
  <c r="I47" i="11"/>
  <c r="Q47" i="11" s="1"/>
  <c r="I13" i="11"/>
  <c r="Q13" i="11" s="1"/>
  <c r="I42" i="11"/>
  <c r="Q42" i="11" s="1"/>
  <c r="G40" i="11"/>
  <c r="I49" i="11"/>
  <c r="I43" i="11"/>
  <c r="I8" i="11"/>
  <c r="I9" i="11"/>
  <c r="G7" i="11"/>
  <c r="G6" i="11" s="1"/>
  <c r="G5" i="11" s="1"/>
  <c r="G38" i="11"/>
  <c r="G39" i="11"/>
  <c r="G9" i="11"/>
  <c r="I30" i="11" l="1"/>
  <c r="Q30" i="11" s="1"/>
  <c r="Q9" i="11"/>
  <c r="Q39" i="11"/>
  <c r="Q49" i="11"/>
  <c r="Q8" i="11"/>
  <c r="Q43" i="11"/>
  <c r="P6" i="11"/>
  <c r="P5" i="11" s="1"/>
  <c r="P37" i="11"/>
  <c r="I46" i="11"/>
  <c r="Q46" i="11" s="1"/>
  <c r="I38" i="11"/>
  <c r="I37" i="11" s="1"/>
  <c r="I7" i="11"/>
  <c r="I6" i="11" s="1"/>
  <c r="I5" i="11" s="1"/>
  <c r="H5" i="11"/>
  <c r="H50" i="11"/>
  <c r="I40" i="11"/>
  <c r="Q40" i="11" s="1"/>
  <c r="G37" i="11"/>
  <c r="G29" i="11" s="1"/>
  <c r="G28" i="11" s="1"/>
  <c r="G50" i="11" s="1"/>
  <c r="G51" i="11" s="1"/>
  <c r="Q7" i="11" l="1"/>
  <c r="Q5" i="11"/>
  <c r="Q38" i="11"/>
  <c r="Q6" i="11"/>
  <c r="P29" i="11"/>
  <c r="Q37" i="11"/>
  <c r="H51" i="11"/>
  <c r="I29" i="11"/>
  <c r="I28" i="11" s="1"/>
  <c r="I50" i="11" s="1"/>
  <c r="I51" i="11" s="1"/>
  <c r="F15" i="10"/>
  <c r="F12" i="10"/>
  <c r="F40" i="11"/>
  <c r="F8" i="11"/>
  <c r="F15" i="11"/>
  <c r="F12" i="11"/>
  <c r="P28" i="11" l="1"/>
  <c r="Q29" i="11"/>
  <c r="F46" i="11"/>
  <c r="F7" i="11"/>
  <c r="F6" i="11" s="1"/>
  <c r="F5" i="11" s="1"/>
  <c r="F39" i="11"/>
  <c r="F49" i="11"/>
  <c r="F38" i="11"/>
  <c r="F9" i="11"/>
  <c r="F43" i="11"/>
  <c r="F37" i="11" l="1"/>
  <c r="P50" i="11"/>
  <c r="Q28" i="11"/>
  <c r="F29" i="11"/>
  <c r="F28" i="11" s="1"/>
  <c r="F50" i="11" s="1"/>
  <c r="F51" i="11" s="1"/>
  <c r="P51" i="11" l="1"/>
  <c r="Q50" i="11"/>
  <c r="Q51" i="11" s="1"/>
  <c r="E15" i="10"/>
  <c r="E12" i="10"/>
  <c r="E49" i="11"/>
  <c r="E43" i="11"/>
  <c r="E8" i="11"/>
  <c r="E38" i="11"/>
  <c r="E40" i="11"/>
  <c r="E15" i="11"/>
  <c r="E12" i="11"/>
  <c r="E9" i="11"/>
  <c r="E46" i="11" l="1"/>
  <c r="E39" i="11"/>
  <c r="E37" i="11" s="1"/>
  <c r="E7" i="11"/>
  <c r="E6" i="11" s="1"/>
  <c r="E5" i="11" s="1"/>
  <c r="E29" i="11" l="1"/>
  <c r="E28" i="11" s="1"/>
  <c r="E50" i="11" s="1"/>
  <c r="E51" i="11" s="1"/>
  <c r="D15" i="10" l="1"/>
  <c r="D12" i="10"/>
  <c r="O3" i="10" l="1"/>
  <c r="N3" i="10"/>
  <c r="M3" i="10"/>
  <c r="L3" i="10"/>
  <c r="K3" i="10"/>
  <c r="J3" i="10"/>
  <c r="H3" i="10"/>
  <c r="G3" i="10"/>
  <c r="F3" i="10"/>
  <c r="E3" i="10"/>
  <c r="C3" i="10"/>
  <c r="L38" i="10" l="1"/>
  <c r="L25" i="10"/>
  <c r="L13" i="10"/>
  <c r="L45" i="10"/>
  <c r="L36" i="10"/>
  <c r="L24" i="10"/>
  <c r="L10" i="10"/>
  <c r="L44" i="10"/>
  <c r="L40" i="10" s="1"/>
  <c r="L35" i="10"/>
  <c r="L23" i="10"/>
  <c r="L21" i="10" s="1"/>
  <c r="L39" i="10"/>
  <c r="L33" i="10"/>
  <c r="L31" i="10" s="1"/>
  <c r="L17" i="10"/>
  <c r="L8" i="10" s="1"/>
  <c r="H10" i="10"/>
  <c r="H38" i="10"/>
  <c r="H25" i="10"/>
  <c r="H45" i="10"/>
  <c r="H36" i="10"/>
  <c r="H24" i="10"/>
  <c r="H13" i="10"/>
  <c r="H44" i="10"/>
  <c r="H40" i="10" s="1"/>
  <c r="H35" i="10"/>
  <c r="H23" i="10"/>
  <c r="H39" i="10"/>
  <c r="H33" i="10"/>
  <c r="H31" i="10" s="1"/>
  <c r="H17" i="10"/>
  <c r="H8" i="10" s="1"/>
  <c r="J44" i="10"/>
  <c r="J35" i="10"/>
  <c r="J17" i="10"/>
  <c r="J39" i="10"/>
  <c r="J33" i="10"/>
  <c r="J13" i="10"/>
  <c r="J25" i="10"/>
  <c r="J38" i="10"/>
  <c r="J24" i="10"/>
  <c r="J10" i="10"/>
  <c r="J45" i="10"/>
  <c r="J36" i="10"/>
  <c r="J23" i="10"/>
  <c r="N39" i="10"/>
  <c r="N33" i="10"/>
  <c r="N31" i="10" s="1"/>
  <c r="N17" i="10"/>
  <c r="N8" i="10" s="1"/>
  <c r="N10" i="10"/>
  <c r="N38" i="10"/>
  <c r="N25" i="10"/>
  <c r="N45" i="10"/>
  <c r="N36" i="10"/>
  <c r="N24" i="10"/>
  <c r="N13" i="10"/>
  <c r="N44" i="10"/>
  <c r="N40" i="10" s="1"/>
  <c r="N35" i="10"/>
  <c r="N23" i="10"/>
  <c r="G33" i="10"/>
  <c r="G31" i="10" s="1"/>
  <c r="G44" i="10"/>
  <c r="G35" i="10"/>
  <c r="G17" i="10"/>
  <c r="G8" i="10" s="1"/>
  <c r="G25" i="10"/>
  <c r="G39" i="10"/>
  <c r="G38" i="10"/>
  <c r="G24" i="10"/>
  <c r="G13" i="10"/>
  <c r="G45" i="10"/>
  <c r="G36" i="10"/>
  <c r="G30" i="10" s="1"/>
  <c r="G23" i="10"/>
  <c r="G10" i="10"/>
  <c r="M39" i="10"/>
  <c r="M25" i="10"/>
  <c r="M36" i="10"/>
  <c r="M24" i="10"/>
  <c r="M13" i="10"/>
  <c r="M45" i="10"/>
  <c r="M35" i="10"/>
  <c r="M23" i="10"/>
  <c r="M44" i="10"/>
  <c r="M17" i="10"/>
  <c r="M8" i="10" s="1"/>
  <c r="M33" i="10"/>
  <c r="M31" i="10" s="1"/>
  <c r="M10" i="10"/>
  <c r="M38" i="10"/>
  <c r="M37" i="10" s="1"/>
  <c r="K36" i="10"/>
  <c r="K45" i="10"/>
  <c r="K35" i="10"/>
  <c r="K13" i="10"/>
  <c r="K44" i="10"/>
  <c r="K25" i="10"/>
  <c r="K10" i="10"/>
  <c r="K39" i="10"/>
  <c r="K24" i="10"/>
  <c r="K38" i="10"/>
  <c r="K23" i="10"/>
  <c r="K17" i="10"/>
  <c r="K8" i="10" s="1"/>
  <c r="K33" i="10"/>
  <c r="K31" i="10" s="1"/>
  <c r="O38" i="10"/>
  <c r="O25" i="10"/>
  <c r="O45" i="10"/>
  <c r="O36" i="10"/>
  <c r="O24" i="10"/>
  <c r="O13" i="10"/>
  <c r="O44" i="10"/>
  <c r="O40" i="10" s="1"/>
  <c r="O35" i="10"/>
  <c r="O23" i="10"/>
  <c r="O39" i="10"/>
  <c r="O33" i="10"/>
  <c r="O31" i="10" s="1"/>
  <c r="O17" i="10"/>
  <c r="O8" i="10" s="1"/>
  <c r="O10" i="10"/>
  <c r="E39" i="10"/>
  <c r="E36" i="10"/>
  <c r="E13" i="10"/>
  <c r="E23" i="10"/>
  <c r="E45" i="10"/>
  <c r="E44" i="10"/>
  <c r="E25" i="10"/>
  <c r="E10" i="10"/>
  <c r="E33" i="10"/>
  <c r="E31" i="10" s="1"/>
  <c r="E24" i="10"/>
  <c r="E17" i="10"/>
  <c r="E8" i="10" s="1"/>
  <c r="E35" i="10"/>
  <c r="E38" i="10"/>
  <c r="E37" i="10" s="1"/>
  <c r="F24" i="10"/>
  <c r="F10" i="10"/>
  <c r="F25" i="10"/>
  <c r="F33" i="10"/>
  <c r="F31" i="10" s="1"/>
  <c r="F36" i="10"/>
  <c r="F35" i="10"/>
  <c r="F23" i="10"/>
  <c r="F45" i="10"/>
  <c r="F39" i="10"/>
  <c r="F17" i="10"/>
  <c r="F8" i="10" s="1"/>
  <c r="F44" i="10"/>
  <c r="F13" i="10"/>
  <c r="F38" i="10"/>
  <c r="F37" i="10" s="1"/>
  <c r="D39" i="10"/>
  <c r="D38" i="10"/>
  <c r="D35" i="10"/>
  <c r="D36" i="10"/>
  <c r="D23" i="10"/>
  <c r="D44" i="10"/>
  <c r="D45" i="10"/>
  <c r="D17" i="10"/>
  <c r="D8" i="10" s="1"/>
  <c r="D10" i="10"/>
  <c r="D13" i="10"/>
  <c r="D33" i="10"/>
  <c r="D31" i="10" s="1"/>
  <c r="D24" i="10"/>
  <c r="D25" i="10"/>
  <c r="K37" i="10" l="1"/>
  <c r="M30" i="10"/>
  <c r="O21" i="10"/>
  <c r="O37" i="10"/>
  <c r="G21" i="10"/>
  <c r="P13" i="10"/>
  <c r="O30" i="10"/>
  <c r="G37" i="10"/>
  <c r="N21" i="10"/>
  <c r="E40" i="10"/>
  <c r="E30" i="10"/>
  <c r="N37" i="10"/>
  <c r="M34" i="10"/>
  <c r="M29" i="10"/>
  <c r="M28" i="10" s="1"/>
  <c r="K40" i="10"/>
  <c r="G34" i="10"/>
  <c r="G29" i="10"/>
  <c r="G28" i="10" s="1"/>
  <c r="G20" i="10" s="1"/>
  <c r="N34" i="10"/>
  <c r="N29" i="10"/>
  <c r="N9" i="10"/>
  <c r="N7" i="10"/>
  <c r="N6" i="10" s="1"/>
  <c r="J21" i="10"/>
  <c r="P23" i="10"/>
  <c r="J31" i="10"/>
  <c r="P33" i="10"/>
  <c r="P31" i="10" s="1"/>
  <c r="J40" i="10"/>
  <c r="P44" i="10"/>
  <c r="H37" i="10"/>
  <c r="K30" i="10"/>
  <c r="M40" i="10"/>
  <c r="G40" i="10"/>
  <c r="J30" i="10"/>
  <c r="P36" i="10"/>
  <c r="J37" i="10"/>
  <c r="P38" i="10"/>
  <c r="P39" i="10"/>
  <c r="H34" i="10"/>
  <c r="H29" i="10"/>
  <c r="H30" i="10"/>
  <c r="H9" i="10"/>
  <c r="H7" i="10"/>
  <c r="H6" i="10" s="1"/>
  <c r="H5" i="10" s="1"/>
  <c r="O9" i="10"/>
  <c r="O7" i="10"/>
  <c r="O6" i="10" s="1"/>
  <c r="O5" i="10" s="1"/>
  <c r="J9" i="10"/>
  <c r="J7" i="10"/>
  <c r="P10" i="10"/>
  <c r="J34" i="10"/>
  <c r="J29" i="10"/>
  <c r="P35" i="10"/>
  <c r="O34" i="10"/>
  <c r="O29" i="10"/>
  <c r="O28" i="10" s="1"/>
  <c r="O20" i="10" s="1"/>
  <c r="O19" i="10" s="1"/>
  <c r="O41" i="10" s="1"/>
  <c r="O42" i="10" s="1"/>
  <c r="N30" i="10"/>
  <c r="P24" i="10"/>
  <c r="H21" i="10"/>
  <c r="L9" i="10"/>
  <c r="L7" i="10"/>
  <c r="L6" i="10" s="1"/>
  <c r="L5" i="10" s="1"/>
  <c r="K21" i="10"/>
  <c r="K7" i="10"/>
  <c r="K6" i="10" s="1"/>
  <c r="K9" i="10"/>
  <c r="K29" i="10"/>
  <c r="K34" i="10"/>
  <c r="M9" i="10"/>
  <c r="M7" i="10"/>
  <c r="M6" i="10" s="1"/>
  <c r="M21" i="10"/>
  <c r="G9" i="10"/>
  <c r="G7" i="10"/>
  <c r="G6" i="10" s="1"/>
  <c r="P45" i="10"/>
  <c r="P25" i="10"/>
  <c r="J8" i="10"/>
  <c r="P17" i="10"/>
  <c r="P8" i="10" s="1"/>
  <c r="L29" i="10"/>
  <c r="L34" i="10"/>
  <c r="L30" i="10"/>
  <c r="L37" i="10"/>
  <c r="D7" i="10"/>
  <c r="D6" i="10" s="1"/>
  <c r="D9" i="10"/>
  <c r="D21" i="10"/>
  <c r="F34" i="10"/>
  <c r="F29" i="10"/>
  <c r="F9" i="10"/>
  <c r="F7" i="10"/>
  <c r="F6" i="10" s="1"/>
  <c r="F5" i="10" s="1"/>
  <c r="D30" i="10"/>
  <c r="F30" i="10"/>
  <c r="D29" i="10"/>
  <c r="D34" i="10"/>
  <c r="D40" i="10"/>
  <c r="D37" i="10"/>
  <c r="F40" i="10"/>
  <c r="F21" i="10"/>
  <c r="E34" i="10"/>
  <c r="E29" i="10"/>
  <c r="E28" i="10" s="1"/>
  <c r="E7" i="10"/>
  <c r="E6" i="10" s="1"/>
  <c r="E9" i="10"/>
  <c r="E21" i="10"/>
  <c r="K28" i="10" l="1"/>
  <c r="K20" i="10" s="1"/>
  <c r="K19" i="10" s="1"/>
  <c r="K41" i="10" s="1"/>
  <c r="L28" i="10"/>
  <c r="L20" i="10" s="1"/>
  <c r="L19" i="10" s="1"/>
  <c r="L41" i="10" s="1"/>
  <c r="L42" i="10" s="1"/>
  <c r="N28" i="10"/>
  <c r="N20" i="10" s="1"/>
  <c r="N19" i="10" s="1"/>
  <c r="N41" i="10" s="1"/>
  <c r="P21" i="10"/>
  <c r="M5" i="10"/>
  <c r="P37" i="10"/>
  <c r="P40" i="10"/>
  <c r="P29" i="10"/>
  <c r="P34" i="10"/>
  <c r="J6" i="10"/>
  <c r="J5" i="10" s="1"/>
  <c r="H28" i="10"/>
  <c r="H20" i="10" s="1"/>
  <c r="H19" i="10" s="1"/>
  <c r="H41" i="10" s="1"/>
  <c r="H42" i="10" s="1"/>
  <c r="M20" i="10"/>
  <c r="M19" i="10" s="1"/>
  <c r="M41" i="10" s="1"/>
  <c r="M42" i="10" s="1"/>
  <c r="G5" i="10"/>
  <c r="K5" i="10"/>
  <c r="P9" i="10"/>
  <c r="P7" i="10"/>
  <c r="P6" i="10" s="1"/>
  <c r="P5" i="10" s="1"/>
  <c r="J28" i="10"/>
  <c r="J20" i="10" s="1"/>
  <c r="J19" i="10" s="1"/>
  <c r="P30" i="10"/>
  <c r="N5" i="10"/>
  <c r="G19" i="10"/>
  <c r="G41" i="10" s="1"/>
  <c r="D28" i="10"/>
  <c r="D20" i="10" s="1"/>
  <c r="D19" i="10" s="1"/>
  <c r="D41" i="10" s="1"/>
  <c r="E5" i="10"/>
  <c r="F28" i="10"/>
  <c r="F20" i="10" s="1"/>
  <c r="F19" i="10" s="1"/>
  <c r="F41" i="10" s="1"/>
  <c r="F42" i="10" s="1"/>
  <c r="D5" i="10"/>
  <c r="E20" i="10"/>
  <c r="E19" i="10" s="1"/>
  <c r="E41" i="10" s="1"/>
  <c r="N42" i="10" l="1"/>
  <c r="G42" i="10"/>
  <c r="P28" i="10"/>
  <c r="P20" i="10" s="1"/>
  <c r="P19" i="10" s="1"/>
  <c r="P41" i="10" s="1"/>
  <c r="P42" i="10" s="1"/>
  <c r="J41" i="10"/>
  <c r="J42" i="10" s="1"/>
  <c r="K42" i="10"/>
  <c r="E42" i="10"/>
  <c r="D42" i="10"/>
  <c r="C49" i="11" l="1"/>
  <c r="C36" i="10"/>
  <c r="I36" i="10" s="1"/>
  <c r="C15" i="11"/>
  <c r="C12" i="11"/>
  <c r="Q36" i="10" l="1"/>
  <c r="C9" i="11"/>
  <c r="C10" i="10"/>
  <c r="I10" i="10" s="1"/>
  <c r="C24" i="10"/>
  <c r="I24" i="10" s="1"/>
  <c r="Q24" i="10" s="1"/>
  <c r="C33" i="10"/>
  <c r="I33" i="10" s="1"/>
  <c r="C44" i="10"/>
  <c r="I44" i="10" s="1"/>
  <c r="C23" i="10"/>
  <c r="I23" i="10" s="1"/>
  <c r="C39" i="10"/>
  <c r="I39" i="10" s="1"/>
  <c r="Q39" i="10" s="1"/>
  <c r="C25" i="10"/>
  <c r="I25" i="10" s="1"/>
  <c r="Q25" i="10" s="1"/>
  <c r="C13" i="10"/>
  <c r="I13" i="10" s="1"/>
  <c r="Q13" i="10" s="1"/>
  <c r="C17" i="10"/>
  <c r="I17" i="10" s="1"/>
  <c r="C43" i="11"/>
  <c r="C35" i="10"/>
  <c r="I35" i="10" s="1"/>
  <c r="C38" i="10"/>
  <c r="I38" i="10" s="1"/>
  <c r="C45" i="10"/>
  <c r="I45" i="10" s="1"/>
  <c r="Q45" i="10" s="1"/>
  <c r="C46" i="11"/>
  <c r="C40" i="11"/>
  <c r="C6" i="11" l="1"/>
  <c r="C5" i="11" s="1"/>
  <c r="Q30" i="10"/>
  <c r="Q44" i="10"/>
  <c r="Q40" i="10" s="1"/>
  <c r="I40" i="10"/>
  <c r="I7" i="10"/>
  <c r="I9" i="10"/>
  <c r="Q10" i="10"/>
  <c r="Q23" i="10"/>
  <c r="Q21" i="10" s="1"/>
  <c r="I21" i="10"/>
  <c r="I30" i="10"/>
  <c r="Q17" i="10"/>
  <c r="Q8" i="10" s="1"/>
  <c r="I8" i="10"/>
  <c r="Q33" i="10"/>
  <c r="Q31" i="10" s="1"/>
  <c r="I31" i="10"/>
  <c r="Q38" i="10"/>
  <c r="Q37" i="10" s="1"/>
  <c r="I37" i="10"/>
  <c r="I34" i="10"/>
  <c r="Q35" i="10"/>
  <c r="I29" i="10"/>
  <c r="C40" i="10"/>
  <c r="C37" i="11"/>
  <c r="C29" i="11" l="1"/>
  <c r="C28" i="11" s="1"/>
  <c r="C50" i="11" s="1"/>
  <c r="C51" i="11" s="1"/>
  <c r="I6" i="10"/>
  <c r="I28" i="10"/>
  <c r="I20" i="10" s="1"/>
  <c r="I19" i="10" s="1"/>
  <c r="Q34" i="10"/>
  <c r="Q29" i="10"/>
  <c r="Q28" i="10" s="1"/>
  <c r="Q20" i="10" s="1"/>
  <c r="Q19" i="10" s="1"/>
  <c r="Q7" i="10"/>
  <c r="Q6" i="10" s="1"/>
  <c r="Q9" i="10"/>
  <c r="Q5" i="10" l="1"/>
  <c r="Q41" i="10"/>
  <c r="I5" i="10"/>
  <c r="I41" i="10"/>
  <c r="I42" i="10" l="1"/>
  <c r="Q42" i="10"/>
  <c r="C8" i="10" l="1"/>
  <c r="C7" i="10"/>
  <c r="C21" i="10"/>
  <c r="C30" i="10" l="1"/>
  <c r="C34" i="10"/>
  <c r="C31" i="10"/>
  <c r="C15" i="10"/>
  <c r="C12" i="10"/>
  <c r="C9" i="10"/>
  <c r="C6" i="10" s="1"/>
  <c r="C37" i="10" l="1"/>
  <c r="C29" i="10"/>
  <c r="C28" i="10" s="1"/>
  <c r="C20" i="10" s="1"/>
  <c r="C19" i="10" s="1"/>
  <c r="C5" i="10" l="1"/>
  <c r="C41" i="10"/>
  <c r="C42" i="10" l="1"/>
  <c r="N34" i="9" l="1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8" i="9" s="1"/>
  <c r="M17" i="9" s="1"/>
  <c r="M19" i="9"/>
  <c r="M31" i="9"/>
  <c r="M28" i="9"/>
  <c r="M25" i="9"/>
  <c r="M24" i="9"/>
  <c r="M23" i="9"/>
  <c r="M22" i="9" s="1"/>
  <c r="M12" i="9"/>
  <c r="M9" i="9"/>
  <c r="M8" i="9"/>
  <c r="M6" i="9"/>
  <c r="M5" i="9" s="1"/>
  <c r="M7" i="9"/>
  <c r="L34" i="9"/>
  <c r="L25" i="9"/>
  <c r="L20" i="9"/>
  <c r="L18" i="9" s="1"/>
  <c r="L19" i="9"/>
  <c r="L31" i="9"/>
  <c r="L28" i="9"/>
  <c r="L24" i="9"/>
  <c r="L23" i="9"/>
  <c r="L12" i="9"/>
  <c r="L9" i="9"/>
  <c r="L8" i="9"/>
  <c r="L7" i="9"/>
  <c r="K19" i="9"/>
  <c r="K18" i="9" s="1"/>
  <c r="K17" i="9" s="1"/>
  <c r="K16" i="9" s="1"/>
  <c r="K35" i="9" s="1"/>
  <c r="K34" i="9"/>
  <c r="K31" i="9"/>
  <c r="K20" i="9"/>
  <c r="J34" i="9"/>
  <c r="I34" i="9"/>
  <c r="H34" i="9"/>
  <c r="G34" i="9"/>
  <c r="F34" i="9"/>
  <c r="E34" i="9"/>
  <c r="D34" i="9"/>
  <c r="C34" i="9"/>
  <c r="O33" i="9"/>
  <c r="O31" i="9" s="1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J17" i="9" s="1"/>
  <c r="J16" i="9" s="1"/>
  <c r="I25" i="9"/>
  <c r="H25" i="9"/>
  <c r="G25" i="9"/>
  <c r="F25" i="9"/>
  <c r="F17" i="9" s="1"/>
  <c r="E25" i="9"/>
  <c r="D25" i="9"/>
  <c r="C25" i="9"/>
  <c r="K24" i="9"/>
  <c r="K22" i="9" s="1"/>
  <c r="J24" i="9"/>
  <c r="I24" i="9"/>
  <c r="H24" i="9"/>
  <c r="G24" i="9"/>
  <c r="F24" i="9"/>
  <c r="E24" i="9"/>
  <c r="D24" i="9"/>
  <c r="C24" i="9"/>
  <c r="O24" i="9" s="1"/>
  <c r="K23" i="9"/>
  <c r="J23" i="9"/>
  <c r="I23" i="9"/>
  <c r="H23" i="9"/>
  <c r="H22" i="9" s="1"/>
  <c r="G23" i="9"/>
  <c r="F23" i="9"/>
  <c r="E23" i="9"/>
  <c r="D23" i="9"/>
  <c r="D22" i="9" s="1"/>
  <c r="C23" i="9"/>
  <c r="I22" i="9"/>
  <c r="O21" i="9"/>
  <c r="J20" i="9"/>
  <c r="I20" i="9"/>
  <c r="H20" i="9"/>
  <c r="G20" i="9"/>
  <c r="F20" i="9"/>
  <c r="E20" i="9"/>
  <c r="D20" i="9"/>
  <c r="C20" i="9"/>
  <c r="O20" i="9" s="1"/>
  <c r="J19" i="9"/>
  <c r="I19" i="9"/>
  <c r="I18" i="9"/>
  <c r="H19" i="9"/>
  <c r="H18" i="9" s="1"/>
  <c r="G19" i="9"/>
  <c r="F19" i="9"/>
  <c r="E19" i="9"/>
  <c r="E18" i="9"/>
  <c r="D19" i="9"/>
  <c r="D18" i="9" s="1"/>
  <c r="C19" i="9"/>
  <c r="O14" i="9"/>
  <c r="O13" i="9"/>
  <c r="O12" i="9" s="1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  <c r="K7" i="9"/>
  <c r="J7" i="9"/>
  <c r="J6" i="9" s="1"/>
  <c r="I7" i="9"/>
  <c r="H7" i="9"/>
  <c r="G7" i="9"/>
  <c r="G6" i="9" s="1"/>
  <c r="F7" i="9"/>
  <c r="F6" i="9" s="1"/>
  <c r="E7" i="9"/>
  <c r="E6" i="9" s="1"/>
  <c r="E5" i="9" s="1"/>
  <c r="D7" i="9"/>
  <c r="C7" i="9"/>
  <c r="C6" i="9" s="1"/>
  <c r="C5" i="9" s="1"/>
  <c r="J20" i="8"/>
  <c r="J18" i="8" s="1"/>
  <c r="J19" i="8"/>
  <c r="J34" i="8"/>
  <c r="J12" i="8"/>
  <c r="J9" i="8"/>
  <c r="I6" i="9"/>
  <c r="K6" i="9"/>
  <c r="K5" i="9" s="1"/>
  <c r="L22" i="9"/>
  <c r="F22" i="9"/>
  <c r="J22" i="9"/>
  <c r="I17" i="9"/>
  <c r="I16" i="9" s="1"/>
  <c r="F18" i="9"/>
  <c r="J18" i="9"/>
  <c r="L6" i="9"/>
  <c r="L5" i="9" s="1"/>
  <c r="N6" i="9"/>
  <c r="O9" i="9"/>
  <c r="O28" i="9"/>
  <c r="O25" i="9"/>
  <c r="O8" i="9"/>
  <c r="F16" i="9"/>
  <c r="O7" i="9"/>
  <c r="K20" i="8"/>
  <c r="K18" i="8" s="1"/>
  <c r="K31" i="8"/>
  <c r="K28" i="8"/>
  <c r="K25" i="8"/>
  <c r="K24" i="8"/>
  <c r="K22" i="8" s="1"/>
  <c r="K23" i="8"/>
  <c r="K12" i="8"/>
  <c r="K9" i="8"/>
  <c r="K8" i="8"/>
  <c r="K7" i="8"/>
  <c r="J31" i="8"/>
  <c r="J28" i="8"/>
  <c r="J25" i="8"/>
  <c r="J24" i="8"/>
  <c r="J22" i="8" s="1"/>
  <c r="J23" i="8"/>
  <c r="J8" i="8"/>
  <c r="J7" i="8"/>
  <c r="J6" i="8" s="1"/>
  <c r="K6" i="8"/>
  <c r="K5" i="8" s="1"/>
  <c r="N5" i="9"/>
  <c r="O6" i="9"/>
  <c r="O5" i="9" s="1"/>
  <c r="I34" i="8"/>
  <c r="I20" i="8"/>
  <c r="I19" i="8"/>
  <c r="I18" i="8" s="1"/>
  <c r="I31" i="8"/>
  <c r="I28" i="8"/>
  <c r="I25" i="8"/>
  <c r="I24" i="8"/>
  <c r="I23" i="8"/>
  <c r="I12" i="8"/>
  <c r="I9" i="8"/>
  <c r="I8" i="8"/>
  <c r="I7" i="8"/>
  <c r="I22" i="8"/>
  <c r="H20" i="8"/>
  <c r="H19" i="8"/>
  <c r="H34" i="8"/>
  <c r="H12" i="8"/>
  <c r="H31" i="8"/>
  <c r="H28" i="8"/>
  <c r="H25" i="8"/>
  <c r="H24" i="8"/>
  <c r="H23" i="8"/>
  <c r="H9" i="8"/>
  <c r="H8" i="8"/>
  <c r="H7" i="8"/>
  <c r="G34" i="8"/>
  <c r="G25" i="8"/>
  <c r="G20" i="8"/>
  <c r="G19" i="8"/>
  <c r="G18" i="8" s="1"/>
  <c r="G17" i="8" s="1"/>
  <c r="G16" i="8" s="1"/>
  <c r="G31" i="8"/>
  <c r="G28" i="8"/>
  <c r="G24" i="8"/>
  <c r="G23" i="8"/>
  <c r="G22" i="8" s="1"/>
  <c r="G12" i="8"/>
  <c r="G9" i="8"/>
  <c r="G8" i="8"/>
  <c r="G7" i="8"/>
  <c r="F34" i="8"/>
  <c r="F20" i="8"/>
  <c r="F19" i="8"/>
  <c r="F18" i="8" s="1"/>
  <c r="F31" i="8"/>
  <c r="F28" i="8"/>
  <c r="F25" i="8"/>
  <c r="F24" i="8"/>
  <c r="F23" i="8"/>
  <c r="F12" i="8"/>
  <c r="F9" i="8"/>
  <c r="F8" i="8"/>
  <c r="F7" i="8"/>
  <c r="E34" i="8"/>
  <c r="E20" i="8"/>
  <c r="E18" i="8" s="1"/>
  <c r="E19" i="8"/>
  <c r="E31" i="8"/>
  <c r="E28" i="8"/>
  <c r="E25" i="8"/>
  <c r="E24" i="8"/>
  <c r="E22" i="8" s="1"/>
  <c r="E23" i="8"/>
  <c r="E12" i="8"/>
  <c r="E9" i="8"/>
  <c r="E8" i="8"/>
  <c r="E7" i="8"/>
  <c r="E6" i="8"/>
  <c r="E5" i="8" s="1"/>
  <c r="D34" i="8"/>
  <c r="D20" i="8"/>
  <c r="D19" i="8"/>
  <c r="D31" i="8"/>
  <c r="D28" i="8"/>
  <c r="D25" i="8"/>
  <c r="D24" i="8"/>
  <c r="D23" i="8"/>
  <c r="D12" i="8"/>
  <c r="D9" i="8"/>
  <c r="D8" i="8"/>
  <c r="D6" i="8" s="1"/>
  <c r="D5" i="8" s="1"/>
  <c r="D7" i="8"/>
  <c r="C28" i="8"/>
  <c r="C34" i="8"/>
  <c r="C20" i="8"/>
  <c r="C19" i="8"/>
  <c r="D22" i="8"/>
  <c r="C31" i="8"/>
  <c r="C25" i="8"/>
  <c r="C24" i="8"/>
  <c r="C23" i="8"/>
  <c r="C18" i="8"/>
  <c r="O33" i="8"/>
  <c r="O32" i="8"/>
  <c r="O30" i="8"/>
  <c r="O29" i="8"/>
  <c r="O28" i="8" s="1"/>
  <c r="O27" i="8"/>
  <c r="O26" i="8"/>
  <c r="O21" i="8"/>
  <c r="O14" i="8"/>
  <c r="O8" i="8" s="1"/>
  <c r="O13" i="8"/>
  <c r="C12" i="8"/>
  <c r="O11" i="8"/>
  <c r="O10" i="8"/>
  <c r="O7" i="8" s="1"/>
  <c r="C9" i="8"/>
  <c r="C8" i="8"/>
  <c r="C7" i="8"/>
  <c r="O12" i="8"/>
  <c r="C6" i="8"/>
  <c r="C5" i="8" s="1"/>
  <c r="O23" i="8"/>
  <c r="O25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18" i="7" s="1"/>
  <c r="M34" i="7"/>
  <c r="M33" i="7"/>
  <c r="M24" i="7" s="1"/>
  <c r="M22" i="7" s="1"/>
  <c r="M17" i="7" s="1"/>
  <c r="M16" i="7" s="1"/>
  <c r="M35" i="7" s="1"/>
  <c r="M36" i="7" s="1"/>
  <c r="M23" i="7"/>
  <c r="M28" i="7"/>
  <c r="M25" i="7"/>
  <c r="M12" i="7"/>
  <c r="M9" i="7"/>
  <c r="M8" i="7"/>
  <c r="M6" i="7" s="1"/>
  <c r="M5" i="7" s="1"/>
  <c r="L19" i="7"/>
  <c r="L18" i="7" s="1"/>
  <c r="L31" i="7"/>
  <c r="L28" i="7"/>
  <c r="L25" i="7"/>
  <c r="L24" i="7"/>
  <c r="L23" i="7"/>
  <c r="L22" i="7" s="1"/>
  <c r="L12" i="7"/>
  <c r="L9" i="7"/>
  <c r="L8" i="7"/>
  <c r="L6" i="7"/>
  <c r="K25" i="7"/>
  <c r="K24" i="7"/>
  <c r="K22" i="7" s="1"/>
  <c r="K17" i="7" s="1"/>
  <c r="K16" i="7" s="1"/>
  <c r="K35" i="7" s="1"/>
  <c r="K36" i="7" s="1"/>
  <c r="K23" i="7"/>
  <c r="K19" i="7"/>
  <c r="K18" i="7" s="1"/>
  <c r="K8" i="7"/>
  <c r="K6" i="7"/>
  <c r="K5" i="7" s="1"/>
  <c r="K9" i="7"/>
  <c r="K12" i="7"/>
  <c r="K28" i="7"/>
  <c r="K31" i="7"/>
  <c r="J19" i="7"/>
  <c r="J18" i="7"/>
  <c r="J34" i="7"/>
  <c r="I19" i="7"/>
  <c r="I18" i="7" s="1"/>
  <c r="H19" i="7"/>
  <c r="H18" i="7"/>
  <c r="I34" i="7"/>
  <c r="H34" i="7"/>
  <c r="G19" i="7"/>
  <c r="G34" i="7"/>
  <c r="F19" i="7"/>
  <c r="F18" i="7"/>
  <c r="F34" i="7"/>
  <c r="E19" i="7"/>
  <c r="E34" i="7"/>
  <c r="D19" i="7"/>
  <c r="D18" i="7" s="1"/>
  <c r="D34" i="7"/>
  <c r="C19" i="7"/>
  <c r="C23" i="7"/>
  <c r="C34" i="7"/>
  <c r="J23" i="7"/>
  <c r="J24" i="7"/>
  <c r="J8" i="7"/>
  <c r="J6" i="7" s="1"/>
  <c r="J5" i="7" s="1"/>
  <c r="I23" i="7"/>
  <c r="I22" i="7" s="1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22" i="7" s="1"/>
  <c r="H17" i="7" s="1"/>
  <c r="H16" i="7" s="1"/>
  <c r="H35" i="7" s="1"/>
  <c r="H36" i="7" s="1"/>
  <c r="H12" i="7"/>
  <c r="H8" i="7"/>
  <c r="H6" i="7"/>
  <c r="H5" i="7" s="1"/>
  <c r="G24" i="7"/>
  <c r="G21" i="7"/>
  <c r="G18" i="7"/>
  <c r="G23" i="7"/>
  <c r="G8" i="7"/>
  <c r="G6" i="7" s="1"/>
  <c r="G5" i="7" s="1"/>
  <c r="G12" i="7"/>
  <c r="E24" i="7"/>
  <c r="F24" i="7"/>
  <c r="F23" i="7"/>
  <c r="F22" i="7" s="1"/>
  <c r="F8" i="7"/>
  <c r="F12" i="7"/>
  <c r="E23" i="7"/>
  <c r="E12" i="7"/>
  <c r="E8" i="7"/>
  <c r="E9" i="7"/>
  <c r="N26" i="5"/>
  <c r="O19" i="5"/>
  <c r="C18" i="2"/>
  <c r="J17" i="1"/>
  <c r="J13" i="1" s="1"/>
  <c r="J12" i="1" s="1"/>
  <c r="J30" i="1" s="1"/>
  <c r="L30" i="1" s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/>
  <c r="O24" i="7" s="1"/>
  <c r="E18" i="7"/>
  <c r="D23" i="7"/>
  <c r="D12" i="7"/>
  <c r="D8" i="7"/>
  <c r="C18" i="7"/>
  <c r="C24" i="7"/>
  <c r="C12" i="7"/>
  <c r="C8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O21" i="7"/>
  <c r="O20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 s="1"/>
  <c r="F5" i="7" s="1"/>
  <c r="E7" i="7"/>
  <c r="E6" i="7" s="1"/>
  <c r="E5" i="7" s="1"/>
  <c r="D7" i="7"/>
  <c r="C7" i="7"/>
  <c r="C6" i="7" s="1"/>
  <c r="C5" i="7" s="1"/>
  <c r="O25" i="7"/>
  <c r="D9" i="7"/>
  <c r="O12" i="7"/>
  <c r="O8" i="7"/>
  <c r="C25" i="7"/>
  <c r="J12" i="7"/>
  <c r="N23" i="5"/>
  <c r="N22" i="5" s="1"/>
  <c r="N24" i="5"/>
  <c r="D26" i="5"/>
  <c r="E26" i="5"/>
  <c r="F26" i="5"/>
  <c r="F25" i="5" s="1"/>
  <c r="G26" i="5"/>
  <c r="H26" i="5"/>
  <c r="I26" i="5"/>
  <c r="I25" i="5" s="1"/>
  <c r="J26" i="5"/>
  <c r="J25" i="5" s="1"/>
  <c r="K26" i="5"/>
  <c r="L26" i="5"/>
  <c r="M26" i="5"/>
  <c r="M25" i="5" s="1"/>
  <c r="D27" i="5"/>
  <c r="E27" i="5"/>
  <c r="F27" i="5"/>
  <c r="G27" i="5"/>
  <c r="G25" i="5" s="1"/>
  <c r="H27" i="5"/>
  <c r="H25" i="5" s="1"/>
  <c r="I27" i="5"/>
  <c r="J27" i="5"/>
  <c r="K27" i="5"/>
  <c r="K25" i="5" s="1"/>
  <c r="L27" i="5"/>
  <c r="M27" i="5"/>
  <c r="N27" i="5"/>
  <c r="C27" i="5"/>
  <c r="C25" i="5" s="1"/>
  <c r="C26" i="5"/>
  <c r="D23" i="5"/>
  <c r="E23" i="5"/>
  <c r="F23" i="5"/>
  <c r="G23" i="5"/>
  <c r="H23" i="5"/>
  <c r="I23" i="5"/>
  <c r="J23" i="5"/>
  <c r="J22" i="5" s="1"/>
  <c r="K23" i="5"/>
  <c r="L23" i="5"/>
  <c r="M23" i="5"/>
  <c r="D24" i="5"/>
  <c r="E24" i="5"/>
  <c r="F24" i="5"/>
  <c r="G24" i="5"/>
  <c r="H24" i="5"/>
  <c r="I24" i="5"/>
  <c r="I22" i="5" s="1"/>
  <c r="J24" i="5"/>
  <c r="K24" i="5"/>
  <c r="L24" i="5"/>
  <c r="L22" i="5" s="1"/>
  <c r="L17" i="5" s="1"/>
  <c r="L16" i="5" s="1"/>
  <c r="L35" i="5" s="1"/>
  <c r="L36" i="5" s="1"/>
  <c r="M24" i="5"/>
  <c r="M22" i="5" s="1"/>
  <c r="M17" i="5" s="1"/>
  <c r="M16" i="5" s="1"/>
  <c r="C24" i="5"/>
  <c r="C23" i="5"/>
  <c r="O23" i="5" s="1"/>
  <c r="K22" i="5"/>
  <c r="G22" i="5"/>
  <c r="O34" i="5"/>
  <c r="O21" i="5"/>
  <c r="N12" i="5"/>
  <c r="N8" i="5"/>
  <c r="M8" i="5"/>
  <c r="M6" i="5"/>
  <c r="M35" i="5" s="1"/>
  <c r="M36" i="5" s="1"/>
  <c r="O13" i="5"/>
  <c r="N18" i="5"/>
  <c r="M18" i="5"/>
  <c r="M12" i="5"/>
  <c r="K18" i="5"/>
  <c r="L18" i="5"/>
  <c r="L12" i="5"/>
  <c r="L8" i="5"/>
  <c r="L6" i="5" s="1"/>
  <c r="L5" i="5" s="1"/>
  <c r="L9" i="5"/>
  <c r="K8" i="5"/>
  <c r="K12" i="5"/>
  <c r="J18" i="5"/>
  <c r="J9" i="5"/>
  <c r="J14" i="5"/>
  <c r="O14" i="5"/>
  <c r="O12" i="5"/>
  <c r="J8" i="5"/>
  <c r="I18" i="5"/>
  <c r="I12" i="5"/>
  <c r="I11" i="5"/>
  <c r="I8" i="5" s="1"/>
  <c r="I6" i="5" s="1"/>
  <c r="I5" i="5" s="1"/>
  <c r="H8" i="5"/>
  <c r="G9" i="5"/>
  <c r="G6" i="5"/>
  <c r="F8" i="5"/>
  <c r="F11" i="5"/>
  <c r="E11" i="5"/>
  <c r="D11" i="5"/>
  <c r="C11" i="5"/>
  <c r="O33" i="5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E25" i="5"/>
  <c r="D25" i="5"/>
  <c r="O20" i="5"/>
  <c r="H18" i="5"/>
  <c r="G18" i="5"/>
  <c r="G17" i="5" s="1"/>
  <c r="G16" i="5" s="1"/>
  <c r="G35" i="5" s="1"/>
  <c r="G36" i="5" s="1"/>
  <c r="F18" i="5"/>
  <c r="E18" i="5"/>
  <c r="D18" i="5"/>
  <c r="C18" i="5"/>
  <c r="O10" i="5"/>
  <c r="N9" i="5"/>
  <c r="M9" i="5"/>
  <c r="K9" i="5"/>
  <c r="H9" i="5"/>
  <c r="E9" i="5"/>
  <c r="D9" i="5"/>
  <c r="C9" i="5"/>
  <c r="K6" i="5"/>
  <c r="K5" i="5"/>
  <c r="H6" i="5"/>
  <c r="H5" i="5" s="1"/>
  <c r="F7" i="5"/>
  <c r="E7" i="5"/>
  <c r="E6" i="5"/>
  <c r="D7" i="5"/>
  <c r="D6" i="5" s="1"/>
  <c r="C7" i="5"/>
  <c r="C6" i="5" s="1"/>
  <c r="C5" i="5" s="1"/>
  <c r="N6" i="5"/>
  <c r="N5" i="5"/>
  <c r="J6" i="5"/>
  <c r="K17" i="5"/>
  <c r="K16" i="5" s="1"/>
  <c r="K35" i="5" s="1"/>
  <c r="K36" i="5" s="1"/>
  <c r="G5" i="5"/>
  <c r="N18" i="4"/>
  <c r="N19" i="4"/>
  <c r="O15" i="4"/>
  <c r="N14" i="4"/>
  <c r="N8" i="4"/>
  <c r="N6" i="4"/>
  <c r="N9" i="4"/>
  <c r="H20" i="4"/>
  <c r="H17" i="4" s="1"/>
  <c r="H13" i="4" s="1"/>
  <c r="H12" i="4" s="1"/>
  <c r="H30" i="4" s="1"/>
  <c r="H8" i="4"/>
  <c r="H6" i="4"/>
  <c r="H5" i="4" s="1"/>
  <c r="M18" i="4"/>
  <c r="M19" i="4"/>
  <c r="M8" i="4"/>
  <c r="M6" i="4" s="1"/>
  <c r="M5" i="4" s="1"/>
  <c r="M9" i="4"/>
  <c r="M23" i="4"/>
  <c r="L18" i="4"/>
  <c r="L19" i="4"/>
  <c r="L14" i="4"/>
  <c r="L13" i="4" s="1"/>
  <c r="L12" i="4" s="1"/>
  <c r="L30" i="4" s="1"/>
  <c r="L31" i="4" s="1"/>
  <c r="M14" i="4"/>
  <c r="L8" i="4"/>
  <c r="L6" i="4" s="1"/>
  <c r="L5" i="4" s="1"/>
  <c r="L9" i="4"/>
  <c r="K18" i="4"/>
  <c r="K19" i="4"/>
  <c r="K14" i="4"/>
  <c r="K8" i="4"/>
  <c r="K6" i="4"/>
  <c r="K5" i="4" s="1"/>
  <c r="K9" i="4"/>
  <c r="J26" i="4"/>
  <c r="K26" i="4"/>
  <c r="L26" i="4"/>
  <c r="M26" i="4"/>
  <c r="N26" i="4"/>
  <c r="J23" i="4"/>
  <c r="J17" i="4" s="1"/>
  <c r="K23" i="4"/>
  <c r="L23" i="4"/>
  <c r="N23" i="4"/>
  <c r="N17" i="4"/>
  <c r="J18" i="4"/>
  <c r="H18" i="4"/>
  <c r="I18" i="4"/>
  <c r="I19" i="4"/>
  <c r="J19" i="4"/>
  <c r="J14" i="4"/>
  <c r="J11" i="4"/>
  <c r="J9" i="4"/>
  <c r="O11" i="4"/>
  <c r="O9" i="4" s="1"/>
  <c r="J6" i="4"/>
  <c r="J5" i="4" s="1"/>
  <c r="I26" i="4"/>
  <c r="H26" i="4"/>
  <c r="H19" i="4"/>
  <c r="H23" i="4"/>
  <c r="I23" i="4"/>
  <c r="I17" i="4" s="1"/>
  <c r="H14" i="4"/>
  <c r="I14" i="4"/>
  <c r="I13" i="4" s="1"/>
  <c r="I12" i="4" s="1"/>
  <c r="I30" i="4" s="1"/>
  <c r="I31" i="4" s="1"/>
  <c r="G9" i="4"/>
  <c r="I6" i="4"/>
  <c r="I5" i="4" s="1"/>
  <c r="H9" i="4"/>
  <c r="I9" i="4"/>
  <c r="G26" i="4"/>
  <c r="G23" i="4"/>
  <c r="G20" i="4"/>
  <c r="G18" i="4"/>
  <c r="G19" i="4"/>
  <c r="G14" i="4"/>
  <c r="F7" i="4"/>
  <c r="F6" i="4" s="1"/>
  <c r="G6" i="4"/>
  <c r="G5" i="4" s="1"/>
  <c r="F18" i="4"/>
  <c r="F19" i="4"/>
  <c r="F26" i="4"/>
  <c r="F23" i="4"/>
  <c r="F17" i="4" s="1"/>
  <c r="F20" i="4"/>
  <c r="F14" i="4"/>
  <c r="F9" i="4"/>
  <c r="E20" i="4"/>
  <c r="E18" i="4"/>
  <c r="E26" i="4"/>
  <c r="E23" i="4"/>
  <c r="E17" i="4" s="1"/>
  <c r="E13" i="4" s="1"/>
  <c r="E12" i="4" s="1"/>
  <c r="E30" i="4" s="1"/>
  <c r="E31" i="4" s="1"/>
  <c r="E19" i="4"/>
  <c r="E14" i="4"/>
  <c r="E7" i="4"/>
  <c r="E6" i="4" s="1"/>
  <c r="E5" i="4"/>
  <c r="E9" i="4"/>
  <c r="O28" i="4"/>
  <c r="O27" i="4"/>
  <c r="O26" i="4" s="1"/>
  <c r="D26" i="4"/>
  <c r="C26" i="4"/>
  <c r="O25" i="4"/>
  <c r="O24" i="4"/>
  <c r="D23" i="4"/>
  <c r="C23" i="4"/>
  <c r="O21" i="4"/>
  <c r="O20" i="4"/>
  <c r="D20" i="4"/>
  <c r="D17" i="4" s="1"/>
  <c r="D13" i="4" s="1"/>
  <c r="D12" i="4" s="1"/>
  <c r="C20" i="4"/>
  <c r="D19" i="4"/>
  <c r="C19" i="4"/>
  <c r="D18" i="4"/>
  <c r="O18" i="4" s="1"/>
  <c r="C18" i="4"/>
  <c r="O16" i="4"/>
  <c r="D14" i="4"/>
  <c r="C14" i="4"/>
  <c r="C13" i="4" s="1"/>
  <c r="C12" i="4" s="1"/>
  <c r="O10" i="4"/>
  <c r="O7" i="4" s="1"/>
  <c r="D9" i="4"/>
  <c r="C9" i="4"/>
  <c r="D7" i="4"/>
  <c r="D6" i="4" s="1"/>
  <c r="C7" i="4"/>
  <c r="C6" i="4" s="1"/>
  <c r="N18" i="3"/>
  <c r="O28" i="3"/>
  <c r="O27" i="3"/>
  <c r="O26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8" i="3"/>
  <c r="L19" i="3"/>
  <c r="K20" i="3"/>
  <c r="K18" i="3"/>
  <c r="K19" i="3"/>
  <c r="J18" i="3"/>
  <c r="J19" i="3"/>
  <c r="J20" i="3"/>
  <c r="I20" i="3"/>
  <c r="I17" i="3" s="1"/>
  <c r="I13" i="3" s="1"/>
  <c r="I12" i="3" s="1"/>
  <c r="I30" i="3" s="1"/>
  <c r="I31" i="3" s="1"/>
  <c r="G20" i="3"/>
  <c r="I18" i="3"/>
  <c r="I19" i="3"/>
  <c r="H20" i="3"/>
  <c r="H18" i="3"/>
  <c r="H19" i="3"/>
  <c r="G18" i="3"/>
  <c r="G19" i="3"/>
  <c r="F18" i="3"/>
  <c r="F19" i="3"/>
  <c r="E18" i="3"/>
  <c r="E19" i="3"/>
  <c r="O19" i="3" s="1"/>
  <c r="D18" i="3"/>
  <c r="D19" i="3"/>
  <c r="C19" i="3"/>
  <c r="C18" i="3"/>
  <c r="C7" i="3"/>
  <c r="L7" i="3"/>
  <c r="M7" i="3"/>
  <c r="M6" i="3"/>
  <c r="M5" i="3" s="1"/>
  <c r="N7" i="3"/>
  <c r="N6" i="3"/>
  <c r="N5" i="3"/>
  <c r="O7" i="3"/>
  <c r="O6" i="3" s="1"/>
  <c r="O5" i="3" s="1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K17" i="3" s="1"/>
  <c r="K13" i="3" s="1"/>
  <c r="K12" i="3" s="1"/>
  <c r="J23" i="3"/>
  <c r="I23" i="3"/>
  <c r="H23" i="3"/>
  <c r="G23" i="3"/>
  <c r="F23" i="3"/>
  <c r="E23" i="3"/>
  <c r="D23" i="3"/>
  <c r="C23" i="3"/>
  <c r="N20" i="3"/>
  <c r="N17" i="3" s="1"/>
  <c r="N13" i="3" s="1"/>
  <c r="N12" i="3" s="1"/>
  <c r="N30" i="3" s="1"/>
  <c r="N31" i="3" s="1"/>
  <c r="F20" i="3"/>
  <c r="F17" i="3" s="1"/>
  <c r="E20" i="3"/>
  <c r="D20" i="3"/>
  <c r="C20" i="3"/>
  <c r="N14" i="3"/>
  <c r="M14" i="3"/>
  <c r="M13" i="3" s="1"/>
  <c r="M12" i="3" s="1"/>
  <c r="L14" i="3"/>
  <c r="K14" i="3"/>
  <c r="J14" i="3"/>
  <c r="I14" i="3"/>
  <c r="H14" i="3"/>
  <c r="G14" i="3"/>
  <c r="F14" i="3"/>
  <c r="E14" i="3"/>
  <c r="D14" i="3"/>
  <c r="C14" i="3"/>
  <c r="O9" i="3"/>
  <c r="Q9" i="3" s="1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 s="1"/>
  <c r="I7" i="3"/>
  <c r="I6" i="3" s="1"/>
  <c r="I5" i="3" s="1"/>
  <c r="H7" i="3"/>
  <c r="H6" i="3" s="1"/>
  <c r="H5" i="3" s="1"/>
  <c r="G7" i="3"/>
  <c r="G6" i="3" s="1"/>
  <c r="G5" i="3" s="1"/>
  <c r="F7" i="3"/>
  <c r="F6" i="3" s="1"/>
  <c r="F5" i="3" s="1"/>
  <c r="E7" i="3"/>
  <c r="E6" i="3" s="1"/>
  <c r="D7" i="3"/>
  <c r="D6" i="3"/>
  <c r="D5" i="3"/>
  <c r="L6" i="3"/>
  <c r="L5" i="3" s="1"/>
  <c r="C6" i="3"/>
  <c r="O23" i="3"/>
  <c r="O28" i="2"/>
  <c r="O26" i="2" s="1"/>
  <c r="O27" i="2"/>
  <c r="O25" i="2"/>
  <c r="O24" i="2"/>
  <c r="O18" i="2" s="1"/>
  <c r="O21" i="2"/>
  <c r="O20" i="2" s="1"/>
  <c r="O16" i="2"/>
  <c r="O15" i="2"/>
  <c r="O10" i="2"/>
  <c r="O9" i="2" s="1"/>
  <c r="N20" i="2"/>
  <c r="N18" i="2"/>
  <c r="N26" i="2"/>
  <c r="N19" i="2"/>
  <c r="N23" i="2"/>
  <c r="N14" i="2"/>
  <c r="N9" i="2"/>
  <c r="N6" i="2"/>
  <c r="N5" i="2" s="1"/>
  <c r="M26" i="2"/>
  <c r="M18" i="2"/>
  <c r="M19" i="2"/>
  <c r="M23" i="2"/>
  <c r="M14" i="2"/>
  <c r="M6" i="2"/>
  <c r="M5" i="2"/>
  <c r="M9" i="2"/>
  <c r="L9" i="2"/>
  <c r="L26" i="2"/>
  <c r="L18" i="2"/>
  <c r="L19" i="2"/>
  <c r="L23" i="2"/>
  <c r="L17" i="2" s="1"/>
  <c r="L13" i="2" s="1"/>
  <c r="L12" i="2" s="1"/>
  <c r="L14" i="2"/>
  <c r="L6" i="2"/>
  <c r="L5" i="2" s="1"/>
  <c r="C5" i="1"/>
  <c r="L5" i="1" s="1"/>
  <c r="G17" i="1"/>
  <c r="G13" i="1" s="1"/>
  <c r="G12" i="1" s="1"/>
  <c r="H17" i="1"/>
  <c r="H13" i="1" s="1"/>
  <c r="H12" i="1" s="1"/>
  <c r="I17" i="1"/>
  <c r="I13" i="1" s="1"/>
  <c r="I12" i="1" s="1"/>
  <c r="K13" i="1"/>
  <c r="K12" i="1" s="1"/>
  <c r="D17" i="1"/>
  <c r="D13" i="1" s="1"/>
  <c r="E17" i="1"/>
  <c r="E13" i="1" s="1"/>
  <c r="E12" i="1" s="1"/>
  <c r="F17" i="1"/>
  <c r="F13" i="1"/>
  <c r="F12" i="1" s="1"/>
  <c r="C17" i="1"/>
  <c r="C13" i="1" s="1"/>
  <c r="C12" i="1" s="1"/>
  <c r="K26" i="2"/>
  <c r="K18" i="2"/>
  <c r="K19" i="2"/>
  <c r="K23" i="2"/>
  <c r="K14" i="2"/>
  <c r="K7" i="2"/>
  <c r="K6" i="2"/>
  <c r="K30" i="2" s="1"/>
  <c r="K9" i="2"/>
  <c r="J18" i="2"/>
  <c r="J19" i="2"/>
  <c r="J26" i="2"/>
  <c r="J23" i="2"/>
  <c r="J14" i="2"/>
  <c r="J7" i="2"/>
  <c r="J6" i="2"/>
  <c r="J5" i="2" s="1"/>
  <c r="J9" i="2"/>
  <c r="I18" i="2"/>
  <c r="I19" i="2"/>
  <c r="I26" i="2"/>
  <c r="I17" i="2" s="1"/>
  <c r="I13" i="2" s="1"/>
  <c r="I12" i="2" s="1"/>
  <c r="I23" i="2"/>
  <c r="I14" i="2"/>
  <c r="I7" i="2"/>
  <c r="I6" i="2" s="1"/>
  <c r="I9" i="2"/>
  <c r="H18" i="2"/>
  <c r="H19" i="2"/>
  <c r="H26" i="2"/>
  <c r="H23" i="2"/>
  <c r="H17" i="2" s="1"/>
  <c r="H13" i="2" s="1"/>
  <c r="H12" i="2" s="1"/>
  <c r="H30" i="2" s="1"/>
  <c r="H14" i="2"/>
  <c r="H9" i="2"/>
  <c r="H7" i="2"/>
  <c r="H6" i="2"/>
  <c r="H5" i="2" s="1"/>
  <c r="G26" i="2"/>
  <c r="F26" i="2"/>
  <c r="E26" i="2"/>
  <c r="E17" i="2" s="1"/>
  <c r="E13" i="2" s="1"/>
  <c r="E12" i="2" s="1"/>
  <c r="D26" i="2"/>
  <c r="C26" i="2"/>
  <c r="G23" i="2"/>
  <c r="F23" i="2"/>
  <c r="E23" i="2"/>
  <c r="D23" i="2"/>
  <c r="C23" i="2"/>
  <c r="F20" i="2"/>
  <c r="F17" i="2" s="1"/>
  <c r="E20" i="2"/>
  <c r="D20" i="2"/>
  <c r="C20" i="2"/>
  <c r="C17" i="2" s="1"/>
  <c r="G19" i="2"/>
  <c r="F19" i="2"/>
  <c r="E19" i="2"/>
  <c r="D19" i="2"/>
  <c r="C19" i="2"/>
  <c r="G18" i="2"/>
  <c r="F18" i="2"/>
  <c r="E18" i="2"/>
  <c r="D18" i="2"/>
  <c r="G14" i="2"/>
  <c r="F14" i="2"/>
  <c r="F13" i="2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/>
  <c r="E7" i="2"/>
  <c r="E6" i="2" s="1"/>
  <c r="D7" i="2"/>
  <c r="D6" i="2" s="1"/>
  <c r="D5" i="2" s="1"/>
  <c r="C7" i="2"/>
  <c r="C6" i="2"/>
  <c r="C5" i="2" s="1"/>
  <c r="K31" i="1"/>
  <c r="I31" i="1"/>
  <c r="H31" i="1"/>
  <c r="G31" i="1"/>
  <c r="F31" i="1"/>
  <c r="E31" i="1"/>
  <c r="D31" i="1"/>
  <c r="C31" i="1"/>
  <c r="G5" i="2"/>
  <c r="K17" i="2"/>
  <c r="K13" i="2" s="1"/>
  <c r="K12" i="2" s="1"/>
  <c r="L17" i="1"/>
  <c r="L17" i="3"/>
  <c r="L13" i="3" s="1"/>
  <c r="L12" i="3" s="1"/>
  <c r="L30" i="3" s="1"/>
  <c r="L31" i="3" s="1"/>
  <c r="M17" i="4"/>
  <c r="M13" i="4" s="1"/>
  <c r="M12" i="4" s="1"/>
  <c r="M30" i="4" s="1"/>
  <c r="M31" i="4" s="1"/>
  <c r="J12" i="5"/>
  <c r="F6" i="5"/>
  <c r="J17" i="3"/>
  <c r="J13" i="3" s="1"/>
  <c r="J12" i="3" s="1"/>
  <c r="M17" i="2"/>
  <c r="C17" i="4"/>
  <c r="J17" i="7"/>
  <c r="J16" i="7"/>
  <c r="J35" i="7" s="1"/>
  <c r="J36" i="7" s="1"/>
  <c r="O18" i="3"/>
  <c r="O28" i="5"/>
  <c r="L25" i="5"/>
  <c r="M31" i="7"/>
  <c r="F22" i="5"/>
  <c r="F17" i="5" s="1"/>
  <c r="F16" i="5" s="1"/>
  <c r="F35" i="5" s="1"/>
  <c r="F36" i="5" s="1"/>
  <c r="F5" i="5"/>
  <c r="O14" i="4"/>
  <c r="L17" i="4"/>
  <c r="O23" i="4"/>
  <c r="O17" i="4" s="1"/>
  <c r="O13" i="4" s="1"/>
  <c r="O12" i="4" s="1"/>
  <c r="O8" i="4"/>
  <c r="O6" i="4" s="1"/>
  <c r="F9" i="5"/>
  <c r="E22" i="7"/>
  <c r="E17" i="7" s="1"/>
  <c r="E16" i="7" s="1"/>
  <c r="N17" i="7"/>
  <c r="N16" i="7" s="1"/>
  <c r="N35" i="7" s="1"/>
  <c r="N36" i="7" s="1"/>
  <c r="O6" i="7"/>
  <c r="O5" i="7" s="1"/>
  <c r="O19" i="4"/>
  <c r="G17" i="4"/>
  <c r="G13" i="4" s="1"/>
  <c r="G12" i="4" s="1"/>
  <c r="M17" i="3"/>
  <c r="K17" i="4"/>
  <c r="K13" i="4" s="1"/>
  <c r="K12" i="4" s="1"/>
  <c r="K30" i="4" s="1"/>
  <c r="K31" i="4" s="1"/>
  <c r="E5" i="2"/>
  <c r="N5" i="7"/>
  <c r="L5" i="7"/>
  <c r="N5" i="4"/>
  <c r="M5" i="5"/>
  <c r="E5" i="5"/>
  <c r="C5" i="3"/>
  <c r="O7" i="5"/>
  <c r="J5" i="5"/>
  <c r="K36" i="9" l="1"/>
  <c r="J17" i="5"/>
  <c r="J16" i="5" s="1"/>
  <c r="J35" i="5" s="1"/>
  <c r="J36" i="5" s="1"/>
  <c r="L31" i="1"/>
  <c r="K17" i="8"/>
  <c r="K16" i="8" s="1"/>
  <c r="K35" i="8" s="1"/>
  <c r="K36" i="8" s="1"/>
  <c r="E35" i="7"/>
  <c r="E36" i="7" s="1"/>
  <c r="L13" i="1"/>
  <c r="H31" i="2"/>
  <c r="H31" i="4"/>
  <c r="C17" i="5"/>
  <c r="C16" i="5" s="1"/>
  <c r="C35" i="5" s="1"/>
  <c r="C36" i="5" s="1"/>
  <c r="F17" i="7"/>
  <c r="F16" i="7" s="1"/>
  <c r="F35" i="7" s="1"/>
  <c r="F36" i="7" s="1"/>
  <c r="O6" i="8"/>
  <c r="O5" i="8" s="1"/>
  <c r="F13" i="3"/>
  <c r="F12" i="3" s="1"/>
  <c r="F30" i="3" s="1"/>
  <c r="F31" i="3" s="1"/>
  <c r="D17" i="3"/>
  <c r="D13" i="3" s="1"/>
  <c r="D12" i="3" s="1"/>
  <c r="F13" i="4"/>
  <c r="F12" i="4" s="1"/>
  <c r="F30" i="4" s="1"/>
  <c r="N13" i="4"/>
  <c r="N12" i="4" s="1"/>
  <c r="N30" i="4" s="1"/>
  <c r="N31" i="4" s="1"/>
  <c r="J13" i="4"/>
  <c r="J12" i="4" s="1"/>
  <c r="J30" i="4" s="1"/>
  <c r="J31" i="4" s="1"/>
  <c r="O27" i="5"/>
  <c r="O11" i="5"/>
  <c r="O8" i="5" s="1"/>
  <c r="O6" i="5" s="1"/>
  <c r="O5" i="5" s="1"/>
  <c r="C22" i="5"/>
  <c r="G22" i="7"/>
  <c r="G17" i="7" s="1"/>
  <c r="G16" i="7" s="1"/>
  <c r="G35" i="7" s="1"/>
  <c r="G36" i="7" s="1"/>
  <c r="F6" i="8"/>
  <c r="F5" i="8" s="1"/>
  <c r="F22" i="8"/>
  <c r="G6" i="8"/>
  <c r="G5" i="8" s="1"/>
  <c r="I6" i="8"/>
  <c r="O34" i="8"/>
  <c r="D6" i="9"/>
  <c r="D5" i="9" s="1"/>
  <c r="O34" i="7"/>
  <c r="L17" i="7"/>
  <c r="L16" i="7" s="1"/>
  <c r="L35" i="7" s="1"/>
  <c r="L36" i="7" s="1"/>
  <c r="E17" i="8"/>
  <c r="E16" i="8" s="1"/>
  <c r="E35" i="8" s="1"/>
  <c r="E36" i="8" s="1"/>
  <c r="I17" i="8"/>
  <c r="I16" i="8" s="1"/>
  <c r="D22" i="7"/>
  <c r="D17" i="7" s="1"/>
  <c r="D16" i="7" s="1"/>
  <c r="O23" i="2"/>
  <c r="O17" i="2" s="1"/>
  <c r="O13" i="2" s="1"/>
  <c r="O12" i="2" s="1"/>
  <c r="M13" i="2"/>
  <c r="M12" i="2" s="1"/>
  <c r="M30" i="2" s="1"/>
  <c r="M31" i="2" s="1"/>
  <c r="O14" i="2"/>
  <c r="C17" i="3"/>
  <c r="C13" i="3" s="1"/>
  <c r="C12" i="3" s="1"/>
  <c r="C30" i="3" s="1"/>
  <c r="C31" i="3" s="1"/>
  <c r="I9" i="5"/>
  <c r="O18" i="5"/>
  <c r="O26" i="5"/>
  <c r="H22" i="5"/>
  <c r="H17" i="5" s="1"/>
  <c r="H16" i="5" s="1"/>
  <c r="D22" i="5"/>
  <c r="D17" i="5" s="1"/>
  <c r="D16" i="5" s="1"/>
  <c r="O9" i="8"/>
  <c r="O24" i="8"/>
  <c r="C18" i="9"/>
  <c r="C17" i="9" s="1"/>
  <c r="C16" i="9" s="1"/>
  <c r="C35" i="9" s="1"/>
  <c r="C36" i="9" s="1"/>
  <c r="O17" i="3"/>
  <c r="I17" i="7"/>
  <c r="I16" i="7" s="1"/>
  <c r="I35" i="7" s="1"/>
  <c r="I36" i="7" s="1"/>
  <c r="G30" i="4"/>
  <c r="G31" i="4" s="1"/>
  <c r="O9" i="7"/>
  <c r="E30" i="2"/>
  <c r="E31" i="2" s="1"/>
  <c r="N17" i="2"/>
  <c r="I17" i="5"/>
  <c r="I16" i="5" s="1"/>
  <c r="I35" i="5" s="1"/>
  <c r="I36" i="5" s="1"/>
  <c r="O33" i="7"/>
  <c r="O31" i="7" s="1"/>
  <c r="N25" i="5"/>
  <c r="O19" i="9"/>
  <c r="O18" i="9" s="1"/>
  <c r="J17" i="8"/>
  <c r="J16" i="8" s="1"/>
  <c r="D17" i="9"/>
  <c r="D16" i="9" s="1"/>
  <c r="D35" i="9" s="1"/>
  <c r="D36" i="9" s="1"/>
  <c r="G18" i="9"/>
  <c r="E5" i="3"/>
  <c r="O30" i="4"/>
  <c r="O31" i="4" s="1"/>
  <c r="O5" i="4"/>
  <c r="K5" i="3"/>
  <c r="K30" i="3"/>
  <c r="D30" i="4"/>
  <c r="I5" i="2"/>
  <c r="I30" i="2"/>
  <c r="N13" i="2"/>
  <c r="N12" i="2" s="1"/>
  <c r="N30" i="2" s="1"/>
  <c r="N31" i="2" s="1"/>
  <c r="D30" i="3"/>
  <c r="D31" i="3" s="1"/>
  <c r="J30" i="3"/>
  <c r="J31" i="3" s="1"/>
  <c r="F5" i="4"/>
  <c r="D35" i="5"/>
  <c r="D5" i="5"/>
  <c r="F35" i="9"/>
  <c r="F5" i="9"/>
  <c r="J5" i="9"/>
  <c r="J35" i="9"/>
  <c r="K5" i="2"/>
  <c r="K31" i="2" s="1"/>
  <c r="M30" i="3"/>
  <c r="M31" i="3" s="1"/>
  <c r="C13" i="2"/>
  <c r="C12" i="2" s="1"/>
  <c r="C30" i="2" s="1"/>
  <c r="C31" i="2" s="1"/>
  <c r="L30" i="2"/>
  <c r="L31" i="2" s="1"/>
  <c r="O19" i="7"/>
  <c r="O18" i="7" s="1"/>
  <c r="O34" i="9"/>
  <c r="H17" i="3"/>
  <c r="H13" i="3" s="1"/>
  <c r="H12" i="3" s="1"/>
  <c r="H30" i="3" s="1"/>
  <c r="H31" i="3" s="1"/>
  <c r="D12" i="1"/>
  <c r="L12" i="1" s="1"/>
  <c r="D5" i="4"/>
  <c r="O7" i="2"/>
  <c r="O6" i="2" s="1"/>
  <c r="D17" i="2"/>
  <c r="D13" i="2" s="1"/>
  <c r="D12" i="2" s="1"/>
  <c r="D30" i="2" s="1"/>
  <c r="D31" i="2" s="1"/>
  <c r="G17" i="2"/>
  <c r="G13" i="2" s="1"/>
  <c r="G12" i="2" s="1"/>
  <c r="G30" i="2" s="1"/>
  <c r="G31" i="2" s="1"/>
  <c r="J17" i="2"/>
  <c r="J13" i="2" s="1"/>
  <c r="J12" i="2" s="1"/>
  <c r="J30" i="2" s="1"/>
  <c r="J31" i="2" s="1"/>
  <c r="O19" i="2"/>
  <c r="E17" i="3"/>
  <c r="E13" i="3" s="1"/>
  <c r="E12" i="3" s="1"/>
  <c r="E30" i="3" s="1"/>
  <c r="G17" i="3"/>
  <c r="G13" i="3" s="1"/>
  <c r="G12" i="3" s="1"/>
  <c r="G30" i="3" s="1"/>
  <c r="G31" i="3" s="1"/>
  <c r="O14" i="3"/>
  <c r="C5" i="4"/>
  <c r="C30" i="4"/>
  <c r="C31" i="4" s="1"/>
  <c r="H35" i="5"/>
  <c r="H36" i="5" s="1"/>
  <c r="E22" i="9"/>
  <c r="E17" i="9" s="1"/>
  <c r="E16" i="9" s="1"/>
  <c r="E35" i="9" s="1"/>
  <c r="E36" i="9" s="1"/>
  <c r="O23" i="9"/>
  <c r="O22" i="9" s="1"/>
  <c r="O17" i="9" s="1"/>
  <c r="O23" i="7"/>
  <c r="O22" i="7" s="1"/>
  <c r="C22" i="7"/>
  <c r="C17" i="7" s="1"/>
  <c r="C16" i="7" s="1"/>
  <c r="C35" i="7" s="1"/>
  <c r="C36" i="7" s="1"/>
  <c r="O22" i="8"/>
  <c r="O20" i="8"/>
  <c r="D18" i="8"/>
  <c r="D17" i="8" s="1"/>
  <c r="D16" i="8" s="1"/>
  <c r="D35" i="8" s="1"/>
  <c r="D36" i="8" s="1"/>
  <c r="O19" i="8"/>
  <c r="H18" i="8"/>
  <c r="I5" i="8"/>
  <c r="I35" i="8"/>
  <c r="G5" i="9"/>
  <c r="C22" i="9"/>
  <c r="L17" i="9"/>
  <c r="L16" i="9" s="1"/>
  <c r="L35" i="9" s="1"/>
  <c r="L36" i="9" s="1"/>
  <c r="N17" i="5"/>
  <c r="N16" i="5" s="1"/>
  <c r="N35" i="5" s="1"/>
  <c r="N36" i="5" s="1"/>
  <c r="D6" i="7"/>
  <c r="D5" i="7" s="1"/>
  <c r="C22" i="8"/>
  <c r="C17" i="8" s="1"/>
  <c r="C16" i="8" s="1"/>
  <c r="C35" i="8" s="1"/>
  <c r="C36" i="8" s="1"/>
  <c r="F17" i="8"/>
  <c r="F16" i="8" s="1"/>
  <c r="F35" i="8" s="1"/>
  <c r="F36" i="8" s="1"/>
  <c r="G35" i="8"/>
  <c r="G36" i="8" s="1"/>
  <c r="H22" i="8"/>
  <c r="J35" i="8"/>
  <c r="J5" i="8"/>
  <c r="H6" i="9"/>
  <c r="H17" i="9"/>
  <c r="H16" i="9" s="1"/>
  <c r="G22" i="9"/>
  <c r="G17" i="9" s="1"/>
  <c r="G16" i="9" s="1"/>
  <c r="G35" i="9" s="1"/>
  <c r="G36" i="9" s="1"/>
  <c r="O31" i="5"/>
  <c r="O24" i="5"/>
  <c r="O22" i="5" s="1"/>
  <c r="O17" i="5" s="1"/>
  <c r="O16" i="5" s="1"/>
  <c r="O35" i="5" s="1"/>
  <c r="O36" i="5" s="1"/>
  <c r="E22" i="5"/>
  <c r="E17" i="5" s="1"/>
  <c r="E16" i="5" s="1"/>
  <c r="E35" i="5" s="1"/>
  <c r="E36" i="5" s="1"/>
  <c r="H6" i="8"/>
  <c r="I35" i="9"/>
  <c r="I5" i="9"/>
  <c r="M16" i="9"/>
  <c r="M35" i="9" s="1"/>
  <c r="M36" i="9" s="1"/>
  <c r="N17" i="9"/>
  <c r="N16" i="9" s="1"/>
  <c r="N35" i="9" s="1"/>
  <c r="N36" i="9" s="1"/>
  <c r="E31" i="3" l="1"/>
  <c r="D36" i="5"/>
  <c r="O25" i="5"/>
  <c r="D35" i="7"/>
  <c r="D36" i="7" s="1"/>
  <c r="H17" i="8"/>
  <c r="H16" i="8" s="1"/>
  <c r="O16" i="9"/>
  <c r="O35" i="9" s="1"/>
  <c r="O9" i="5"/>
  <c r="O13" i="3"/>
  <c r="O12" i="3" s="1"/>
  <c r="O17" i="7"/>
  <c r="O16" i="7" s="1"/>
  <c r="O35" i="7" s="1"/>
  <c r="D31" i="4"/>
  <c r="O5" i="2"/>
  <c r="O30" i="2"/>
  <c r="O31" i="2" s="1"/>
  <c r="I36" i="9"/>
  <c r="H35" i="8"/>
  <c r="H5" i="8"/>
  <c r="J36" i="8"/>
  <c r="O18" i="8"/>
  <c r="O17" i="8" s="1"/>
  <c r="O16" i="8" s="1"/>
  <c r="O35" i="8" s="1"/>
  <c r="O30" i="3"/>
  <c r="O31" i="3" s="1"/>
  <c r="Q12" i="3"/>
  <c r="F36" i="9"/>
  <c r="F31" i="4"/>
  <c r="I31" i="2"/>
  <c r="K31" i="3"/>
  <c r="H5" i="9"/>
  <c r="H35" i="9"/>
  <c r="H36" i="9" s="1"/>
  <c r="I36" i="8"/>
  <c r="J36" i="9"/>
  <c r="H36" i="8" l="1"/>
</calcChain>
</file>

<file path=xl/sharedStrings.xml><?xml version="1.0" encoding="utf-8"?>
<sst xmlns="http://schemas.openxmlformats.org/spreadsheetml/2006/main" count="594" uniqueCount="71">
  <si>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</si>
  <si>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</si>
  <si>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</si>
  <si>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</si>
  <si>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</si>
  <si>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</si>
  <si>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</si>
  <si>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</si>
  <si>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</si>
  <si>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</si>
  <si>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</si>
  <si>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</si>
  <si>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</si>
  <si>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</si>
  <si>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</si>
  <si>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</si>
  <si>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</si>
  <si>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</si>
  <si>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</si>
  <si>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</si>
  <si>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</si>
  <si>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</si>
  <si>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</si>
  <si>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</si>
  <si>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</si>
  <si>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</si>
  <si>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</si>
  <si>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</si>
  <si>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</si>
  <si>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</si>
  <si>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</si>
  <si>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</si>
  <si>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</si>
  <si>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</si>
  <si>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</si>
  <si>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</si>
  <si>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</si>
  <si>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</si>
  <si>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</si>
  <si>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</si>
  <si>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</si>
  <si>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</si>
  <si>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</si>
  <si>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</si>
  <si>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</si>
  <si>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</si>
  <si>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</si>
  <si>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</si>
  <si>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</si>
  <si>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</si>
  <si>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</si>
  <si>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</si>
  <si>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1.1.3. </t>
  </si>
  <si>
    <t>ФИЦ КНЦ СО РАН</t>
  </si>
  <si>
    <t>филиал ПАО "Россети Сибирь" - "Красноярскэнерго"</t>
  </si>
  <si>
    <t>Отпуск в Россети</t>
  </si>
  <si>
    <t>СН2 (Энергосбыт)</t>
  </si>
  <si>
    <t>СН2 (Мосэнергосбыт)</t>
  </si>
  <si>
    <t xml:space="preserve">ООО "ЕнисейСетьСервис" </t>
  </si>
  <si>
    <t xml:space="preserve"> Отпуск в ЕнисейСетьСервис</t>
  </si>
  <si>
    <t>1Квартал</t>
  </si>
  <si>
    <t>2 квартал</t>
  </si>
  <si>
    <t>1 квартал</t>
  </si>
  <si>
    <t>НН (Энергосбыт)</t>
  </si>
  <si>
    <t>НН (ПрофСервисТрейд)</t>
  </si>
  <si>
    <t>СН2 (РСК сбыт)</t>
  </si>
  <si>
    <t>ООО "РСК сети"</t>
  </si>
  <si>
    <t>ООО "Крассети"</t>
  </si>
  <si>
    <t>ООО "Электические сети Сибири"</t>
  </si>
  <si>
    <t>ВН (Энергосбыт)</t>
  </si>
  <si>
    <t>Баланс электрической энергии и мощности на 2024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</si>
</sst>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  <xf numFmtId="43" fontId="2" fillId="0" borderId="0" xfId="3" applyFont="1"/>
    <xf numFmtId="0" fontId="12" fillId="0" borderId="0" xfId="0" applyFont="1"/>
    <xf numFmtId="3" fontId="8" fillId="3" borderId="1" xfId="0" applyNumberFormat="1" applyFont="1" applyFill="1" applyBorder="1" applyAlignment="1">
      <alignment horizontal="right" wrapText="1"/>
    </xf>
  </cellXfs>
  <cellStyles count="4">
    <cellStyle name="Гиперссылка" xfId="2" builtinId="8"/>
    <cellStyle name="Обычный" xfId="0" builtinId="0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4\01\&#1069;&#1085;&#1077;&#1088;&#1075;&#1086;&#1089;&#1073;&#1099;&#1090;\&#1060;&#1041;%20&#1103;&#1085;&#1074;&#1072;&#1088;&#1100;%20&#1082;&#1086;&#1088;&#1088;&#1077;&#1082;&#1090;&#1080;&#1088;&#1074;&#1086;&#1095;&#1085;&#1099;&#1081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4/01/&#1069;&#1085;&#1077;&#1088;&#1075;&#1086;&#1089;&#1073;&#1099;&#1090;/&#1060;&#1041;%20&#1103;&#1085;&#1074;&#1072;&#1088;&#1100;%20&#1082;&#1086;&#1088;&#1088;&#1077;&#1082;&#1090;&#1080;&#1088;&#1074;&#1086;&#1095;&#1085;&#1099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3\01\&#1069;&#1085;&#1077;&#1088;&#1075;&#1086;&#1089;&#1073;&#1099;&#1090;\&#1060;&#1041;%20&#1103;&#1085;&#1074;&#1072;&#1088;&#1100;%20(+&#1087;&#1072;&#1088;&#1082;&#1086;&#1074;&#1082;&#1072;)%20&#1082;&#1086;&#1088;&#1088;&#1077;&#1082;&#1090;&#1080;&#1088;&#1086;&#1074;&#1086;&#1095;&#1085;&#1099;&#1081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1/&#1069;&#1085;&#1077;&#1088;&#1075;&#1086;&#1089;&#1073;&#1099;&#1090;/&#1060;&#1041;%20&#1103;&#1085;&#1074;&#1072;&#1088;&#1100;%20(+&#1087;&#1072;&#1088;&#1082;&#1086;&#1074;&#1082;&#1072;)%20&#1082;&#1086;&#1088;&#1088;&#1077;&#1082;&#1090;&#1080;&#1088;&#1086;&#1074;&#1086;&#1095;&#1085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4\02\&#1069;&#1085;&#1077;&#1088;&#1075;&#1086;&#1089;&#1073;&#1099;&#1090;\&#1060;&#1041;%20&#1092;&#1077;&#1074;&#1088;&#1072;&#1083;&#1100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4/02/&#1069;&#1085;&#1077;&#1088;&#1075;&#1086;&#1089;&#1073;&#1099;&#1090;/&#1060;&#1041;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D14">
            <v>3340152</v>
          </cell>
        </row>
        <row r="15">
          <cell r="D15">
            <v>3028914</v>
          </cell>
        </row>
        <row r="16">
          <cell r="F16">
            <v>800016</v>
          </cell>
        </row>
        <row r="17">
          <cell r="F17">
            <v>169491</v>
          </cell>
        </row>
        <row r="18">
          <cell r="F18">
            <v>158447</v>
          </cell>
        </row>
        <row r="19">
          <cell r="F19">
            <v>164740</v>
          </cell>
        </row>
        <row r="27">
          <cell r="D27">
            <v>35300</v>
          </cell>
          <cell r="F27">
            <v>1193655</v>
          </cell>
          <cell r="G27">
            <v>644808</v>
          </cell>
        </row>
        <row r="46">
          <cell r="G46">
            <v>-185</v>
          </cell>
        </row>
        <row r="47">
          <cell r="F47">
            <v>574065</v>
          </cell>
          <cell r="G47">
            <v>574542</v>
          </cell>
        </row>
        <row r="48">
          <cell r="F48">
            <v>851680</v>
          </cell>
          <cell r="G48">
            <v>594489</v>
          </cell>
        </row>
        <row r="56">
          <cell r="C56">
            <v>110</v>
          </cell>
        </row>
        <row r="57">
          <cell r="C57">
            <v>96249</v>
          </cell>
        </row>
        <row r="60">
          <cell r="C60">
            <v>404316</v>
          </cell>
        </row>
        <row r="63">
          <cell r="C63">
            <v>1617387</v>
          </cell>
        </row>
        <row r="65">
          <cell r="F65">
            <v>202766</v>
          </cell>
        </row>
        <row r="67">
          <cell r="C67">
            <v>54650</v>
          </cell>
        </row>
        <row r="70">
          <cell r="G70">
            <v>7759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45">
          <cell r="B45" t="str">
            <v>Население, проживающее в городских населенных пунктах в домах, с э/плитами и БЕЗ электроотопительных установок в пределах с/н</v>
          </cell>
        </row>
        <row r="46">
          <cell r="B46" t="str">
            <v>Население, проживающее в городских населенных пунктах в домах, с э/плитами и БЕЗ электроотопительных установок сверх с/н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б финарт май 1 20 (4)"/>
      <sheetName val="февра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D14">
            <v>3078756</v>
          </cell>
        </row>
        <row r="15">
          <cell r="D15">
            <v>2551878</v>
          </cell>
        </row>
        <row r="16">
          <cell r="F16">
            <v>713628</v>
          </cell>
        </row>
        <row r="17">
          <cell r="F17">
            <v>164298</v>
          </cell>
        </row>
        <row r="18">
          <cell r="F18">
            <v>136800</v>
          </cell>
        </row>
        <row r="19">
          <cell r="F19">
            <v>160409</v>
          </cell>
        </row>
        <row r="27">
          <cell r="D27">
            <v>0</v>
          </cell>
          <cell r="F27">
            <v>1452743</v>
          </cell>
          <cell r="G27">
            <v>775664</v>
          </cell>
        </row>
        <row r="46">
          <cell r="G46">
            <v>53</v>
          </cell>
        </row>
        <row r="47">
          <cell r="F47">
            <v>576071</v>
          </cell>
          <cell r="G47">
            <v>591605</v>
          </cell>
        </row>
        <row r="48">
          <cell r="F48">
            <v>1008891</v>
          </cell>
          <cell r="G48">
            <v>675210</v>
          </cell>
        </row>
        <row r="56">
          <cell r="C56">
            <v>110</v>
          </cell>
        </row>
        <row r="57">
          <cell r="C57">
            <v>118793</v>
          </cell>
        </row>
        <row r="60">
          <cell r="C60">
            <v>369381</v>
          </cell>
        </row>
        <row r="63">
          <cell r="C63">
            <v>1356844</v>
          </cell>
        </row>
        <row r="65">
          <cell r="F65">
            <v>204862</v>
          </cell>
        </row>
        <row r="67">
          <cell r="C67">
            <v>54463</v>
          </cell>
        </row>
        <row r="70">
          <cell r="G70">
            <v>5936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U46"/>
  <sheetViews>
    <sheetView zoomScale="90" zoomScaleNormal="9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defaultRowHeight="15.75" x14ac:dyDescent="0.25"/>
  <cols>
    <col min="1" max="1" width="9.140625" style="1"/>
    <col min="2" max="2" width="59.42578125" style="1" customWidth="1"/>
    <col min="3" max="16" width="16.7109375" style="1" customWidth="1"/>
    <col min="17" max="17" width="16.85546875" style="1" customWidth="1"/>
    <col min="18" max="18" width="9.140625" style="1"/>
    <col min="19" max="19" width="12.5703125" style="1" customWidth="1"/>
    <col min="20" max="21" width="11.28515625" style="1" bestFit="1" customWidth="1"/>
    <col min="22" max="16384" width="9.140625" style="1"/>
  </cols>
  <sheetData>
    <row r="2" spans="1:20" x14ac:dyDescent="0.25">
      <c r="B2" s="2" t="s">
        <v>70</v>
      </c>
    </row>
    <row r="3" spans="1:20" x14ac:dyDescent="0.25">
      <c r="C3" s="49">
        <f>24*31</f>
        <v>744</v>
      </c>
      <c r="D3" s="49">
        <f>24*29</f>
        <v>696</v>
      </c>
      <c r="E3" s="49">
        <f>24*31</f>
        <v>744</v>
      </c>
      <c r="F3" s="49">
        <f>24*30</f>
        <v>720</v>
      </c>
      <c r="G3" s="49">
        <f>24*31</f>
        <v>744</v>
      </c>
      <c r="H3" s="49">
        <f>24*30</f>
        <v>720</v>
      </c>
      <c r="I3" s="49"/>
      <c r="J3" s="49">
        <f>24*31</f>
        <v>744</v>
      </c>
      <c r="K3" s="49">
        <f>24*31</f>
        <v>744</v>
      </c>
      <c r="L3" s="49">
        <f>24*30</f>
        <v>720</v>
      </c>
      <c r="M3" s="49">
        <f>24*31</f>
        <v>744</v>
      </c>
      <c r="N3" s="49">
        <f>24*30</f>
        <v>720</v>
      </c>
      <c r="O3" s="49">
        <f>24*31</f>
        <v>744</v>
      </c>
      <c r="P3" s="49"/>
    </row>
    <row r="4" spans="1:20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62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61</v>
      </c>
      <c r="Q4" s="3" t="s">
        <v>43</v>
      </c>
    </row>
    <row r="5" spans="1:20" ht="47.25" x14ac:dyDescent="0.25">
      <c r="A5" s="5" t="s">
        <v>13</v>
      </c>
      <c r="B5" s="6" t="s">
        <v>14</v>
      </c>
      <c r="C5" s="7">
        <f t="shared" ref="C5:F5" si="0">C6</f>
        <v>9635.8629032258068</v>
      </c>
      <c r="D5" s="7">
        <f t="shared" si="0"/>
        <v>9115.3189655172409</v>
      </c>
      <c r="E5" s="7">
        <f t="shared" si="0"/>
        <v>0</v>
      </c>
      <c r="F5" s="7">
        <f t="shared" si="0"/>
        <v>0</v>
      </c>
      <c r="G5" s="7">
        <f t="shared" ref="G5:Q5" si="1">G6</f>
        <v>0</v>
      </c>
      <c r="H5" s="7">
        <f t="shared" si="1"/>
        <v>0</v>
      </c>
      <c r="I5" s="7">
        <f t="shared" si="1"/>
        <v>3125.1969781238413</v>
      </c>
      <c r="J5" s="7">
        <f t="shared" si="1"/>
        <v>0</v>
      </c>
      <c r="K5" s="7">
        <f t="shared" si="1"/>
        <v>0</v>
      </c>
      <c r="L5" s="7">
        <f t="shared" si="1"/>
        <v>0</v>
      </c>
      <c r="M5" s="7">
        <f t="shared" si="1"/>
        <v>0</v>
      </c>
      <c r="N5" s="7">
        <f t="shared" si="1"/>
        <v>0</v>
      </c>
      <c r="O5" s="7">
        <f t="shared" si="1"/>
        <v>0</v>
      </c>
      <c r="P5" s="7">
        <f t="shared" si="1"/>
        <v>0</v>
      </c>
      <c r="Q5" s="7">
        <f t="shared" si="1"/>
        <v>1562.5984890619206</v>
      </c>
      <c r="S5" s="8"/>
      <c r="T5" s="8"/>
    </row>
    <row r="6" spans="1:20" x14ac:dyDescent="0.25">
      <c r="A6" s="5" t="s">
        <v>15</v>
      </c>
      <c r="B6" s="9" t="s">
        <v>16</v>
      </c>
      <c r="C6" s="7">
        <f t="shared" ref="C6:O6" si="2">SUM(C7:C8)</f>
        <v>9635.8629032258068</v>
      </c>
      <c r="D6" s="7">
        <f t="shared" si="2"/>
        <v>9115.3189655172409</v>
      </c>
      <c r="E6" s="7">
        <f t="shared" si="2"/>
        <v>0</v>
      </c>
      <c r="F6" s="7">
        <f t="shared" si="2"/>
        <v>0</v>
      </c>
      <c r="G6" s="7">
        <f t="shared" si="2"/>
        <v>0</v>
      </c>
      <c r="H6" s="7">
        <f t="shared" si="2"/>
        <v>0</v>
      </c>
      <c r="I6" s="7">
        <f t="shared" si="2"/>
        <v>3125.1969781238413</v>
      </c>
      <c r="J6" s="7">
        <f t="shared" si="2"/>
        <v>0</v>
      </c>
      <c r="K6" s="7">
        <f t="shared" si="2"/>
        <v>0</v>
      </c>
      <c r="L6" s="7">
        <f t="shared" si="2"/>
        <v>0</v>
      </c>
      <c r="M6" s="7">
        <f t="shared" si="2"/>
        <v>0</v>
      </c>
      <c r="N6" s="7">
        <f t="shared" si="2"/>
        <v>0</v>
      </c>
      <c r="O6" s="7">
        <f t="shared" si="2"/>
        <v>0</v>
      </c>
      <c r="P6" s="7">
        <f>SUM(P7:P8)</f>
        <v>0</v>
      </c>
      <c r="Q6" s="7">
        <f>SUM(Q7:Q8)</f>
        <v>1562.5984890619206</v>
      </c>
    </row>
    <row r="7" spans="1:20" x14ac:dyDescent="0.25">
      <c r="A7" s="5"/>
      <c r="B7" s="10" t="s">
        <v>46</v>
      </c>
      <c r="C7" s="7">
        <f t="shared" ref="C7:J7" si="3">C10+C13</f>
        <v>8560.572580645161</v>
      </c>
      <c r="D7" s="7">
        <f t="shared" si="3"/>
        <v>8089.9913793103442</v>
      </c>
      <c r="E7" s="7">
        <f t="shared" si="3"/>
        <v>0</v>
      </c>
      <c r="F7" s="7">
        <f t="shared" si="3"/>
        <v>0</v>
      </c>
      <c r="G7" s="7">
        <f t="shared" si="3"/>
        <v>0</v>
      </c>
      <c r="H7" s="7">
        <f t="shared" si="3"/>
        <v>0</v>
      </c>
      <c r="I7" s="7">
        <f t="shared" si="3"/>
        <v>2775.0939933259178</v>
      </c>
      <c r="J7" s="7">
        <f t="shared" si="3"/>
        <v>0</v>
      </c>
      <c r="K7" s="7">
        <f t="shared" ref="K7" si="4">K10+K13</f>
        <v>0</v>
      </c>
      <c r="L7" s="7">
        <f t="shared" ref="L7:N7" si="5">L10+L13</f>
        <v>0</v>
      </c>
      <c r="M7" s="7">
        <f t="shared" si="5"/>
        <v>0</v>
      </c>
      <c r="N7" s="7">
        <f t="shared" si="5"/>
        <v>0</v>
      </c>
      <c r="O7" s="7">
        <f t="shared" ref="O7" si="6">O10+O13</f>
        <v>0</v>
      </c>
      <c r="P7" s="7">
        <f>P10+P13</f>
        <v>0</v>
      </c>
      <c r="Q7" s="7">
        <f>Q10+Q13</f>
        <v>1387.5469966629589</v>
      </c>
    </row>
    <row r="8" spans="1:20" x14ac:dyDescent="0.25">
      <c r="A8" s="5"/>
      <c r="B8" s="10" t="s">
        <v>17</v>
      </c>
      <c r="C8" s="7">
        <f t="shared" ref="C8:J8" si="7">C17</f>
        <v>1075.2903225806451</v>
      </c>
      <c r="D8" s="7">
        <f t="shared" si="7"/>
        <v>1025.3275862068965</v>
      </c>
      <c r="E8" s="7">
        <f t="shared" si="7"/>
        <v>0</v>
      </c>
      <c r="F8" s="7">
        <f t="shared" si="7"/>
        <v>0</v>
      </c>
      <c r="G8" s="7">
        <f t="shared" si="7"/>
        <v>0</v>
      </c>
      <c r="H8" s="7">
        <f t="shared" si="7"/>
        <v>0</v>
      </c>
      <c r="I8" s="7">
        <f t="shared" si="7"/>
        <v>350.10298479792363</v>
      </c>
      <c r="J8" s="7">
        <f t="shared" si="7"/>
        <v>0</v>
      </c>
      <c r="K8" s="7">
        <f t="shared" ref="K8" si="8">K17</f>
        <v>0</v>
      </c>
      <c r="L8" s="7">
        <f t="shared" ref="L8:N8" si="9">L17</f>
        <v>0</v>
      </c>
      <c r="M8" s="7">
        <f t="shared" si="9"/>
        <v>0</v>
      </c>
      <c r="N8" s="7">
        <f t="shared" si="9"/>
        <v>0</v>
      </c>
      <c r="O8" s="7">
        <f t="shared" ref="O8" si="10">O17</f>
        <v>0</v>
      </c>
      <c r="P8" s="7">
        <f>P17</f>
        <v>0</v>
      </c>
      <c r="Q8" s="7">
        <f>Q17</f>
        <v>175.05149239896181</v>
      </c>
    </row>
    <row r="9" spans="1:20" x14ac:dyDescent="0.25">
      <c r="A9" s="5" t="s">
        <v>19</v>
      </c>
      <c r="B9" s="10" t="s">
        <v>54</v>
      </c>
      <c r="C9" s="11">
        <f t="shared" ref="C9:D9" si="11">SUM(C10:C11)</f>
        <v>4489.4516129032254</v>
      </c>
      <c r="D9" s="11">
        <f t="shared" si="11"/>
        <v>4423.5</v>
      </c>
      <c r="E9" s="11">
        <f t="shared" ref="E9:F9" si="12">SUM(E10:E11)</f>
        <v>0</v>
      </c>
      <c r="F9" s="11">
        <f t="shared" si="12"/>
        <v>0</v>
      </c>
      <c r="G9" s="11">
        <f t="shared" ref="G9:I9" si="13">SUM(G10:G11)</f>
        <v>0</v>
      </c>
      <c r="H9" s="11">
        <f t="shared" ref="H9:J9" si="14">SUM(H10:H11)</f>
        <v>0</v>
      </c>
      <c r="I9" s="11">
        <f t="shared" si="13"/>
        <v>1485.491935483871</v>
      </c>
      <c r="J9" s="11">
        <f t="shared" si="14"/>
        <v>0</v>
      </c>
      <c r="K9" s="11">
        <f t="shared" ref="K9" si="15">SUM(K10:K11)</f>
        <v>0</v>
      </c>
      <c r="L9" s="11">
        <f t="shared" ref="L9:N9" si="16">SUM(L10:L11)</f>
        <v>0</v>
      </c>
      <c r="M9" s="11">
        <f t="shared" si="16"/>
        <v>0</v>
      </c>
      <c r="N9" s="11">
        <f t="shared" si="16"/>
        <v>0</v>
      </c>
      <c r="O9" s="11">
        <f t="shared" ref="O9" si="17">SUM(O10:O11)</f>
        <v>0</v>
      </c>
      <c r="P9" s="11">
        <f t="shared" ref="P9:Q9" si="18">SUM(P10:P11)</f>
        <v>0</v>
      </c>
      <c r="Q9" s="11">
        <f t="shared" si="18"/>
        <v>742.74596774193549</v>
      </c>
    </row>
    <row r="10" spans="1:20" x14ac:dyDescent="0.25">
      <c r="A10" s="5"/>
      <c r="B10" s="10" t="s">
        <v>46</v>
      </c>
      <c r="C10" s="45">
        <f>'2024 (ЭЭ)'!C10/'2024 (Р)'!C3</f>
        <v>4489.4516129032254</v>
      </c>
      <c r="D10" s="45">
        <f>'2024 (ЭЭ)'!D10/'2024 (Р)'!D3</f>
        <v>4423.5</v>
      </c>
      <c r="E10" s="45">
        <f>'2024 (ЭЭ)'!E10/'2024 (Р)'!E3</f>
        <v>0</v>
      </c>
      <c r="F10" s="45">
        <f>'2024 (ЭЭ)'!F10/'2024 (Р)'!F3</f>
        <v>0</v>
      </c>
      <c r="G10" s="45">
        <f>'2024 (ЭЭ)'!G10/'2024 (Р)'!G3</f>
        <v>0</v>
      </c>
      <c r="H10" s="45">
        <f>'2024 (ЭЭ)'!H10/'2024 (Р)'!H3</f>
        <v>0</v>
      </c>
      <c r="I10" s="45">
        <f>SUM(C10:H10)/6</f>
        <v>1485.491935483871</v>
      </c>
      <c r="J10" s="45">
        <f>'2024 (ЭЭ)'!J10/'2024 (Р)'!J3</f>
        <v>0</v>
      </c>
      <c r="K10" s="45">
        <f>'2024 (ЭЭ)'!K10/'2024 (Р)'!K3</f>
        <v>0</v>
      </c>
      <c r="L10" s="45">
        <f>'2024 (ЭЭ)'!L10/'2024 (Р)'!L3</f>
        <v>0</v>
      </c>
      <c r="M10" s="45">
        <f>'2024 (ЭЭ)'!M10/'2024 (Р)'!M3</f>
        <v>0</v>
      </c>
      <c r="N10" s="45">
        <f>'2024 (ЭЭ)'!N10/'2024 (Р)'!N3</f>
        <v>0</v>
      </c>
      <c r="O10" s="45">
        <f>'2024 (ЭЭ)'!O10/'2024 (Р)'!O3</f>
        <v>0</v>
      </c>
      <c r="P10" s="45">
        <f>SUM(J10:O10)/6</f>
        <v>0</v>
      </c>
      <c r="Q10" s="11">
        <f>(I10+P10)/2</f>
        <v>742.74596774193549</v>
      </c>
    </row>
    <row r="11" spans="1:20" x14ac:dyDescent="0.25">
      <c r="A11" s="5"/>
      <c r="B11" s="10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20" x14ac:dyDescent="0.25">
      <c r="A12" s="24" t="s">
        <v>48</v>
      </c>
      <c r="B12" s="10" t="s">
        <v>58</v>
      </c>
      <c r="C12" s="11">
        <f t="shared" ref="C12:D12" si="19">C14</f>
        <v>0</v>
      </c>
      <c r="D12" s="11">
        <f t="shared" si="19"/>
        <v>0</v>
      </c>
      <c r="E12" s="11">
        <f t="shared" ref="E12:F12" si="20">E14</f>
        <v>0</v>
      </c>
      <c r="F12" s="11">
        <f t="shared" si="20"/>
        <v>0</v>
      </c>
      <c r="G12" s="11">
        <f t="shared" ref="G12:I12" si="21">G14</f>
        <v>0</v>
      </c>
      <c r="H12" s="11">
        <f t="shared" ref="H12:J12" si="22">H14</f>
        <v>0</v>
      </c>
      <c r="I12" s="11">
        <f t="shared" si="21"/>
        <v>0</v>
      </c>
      <c r="J12" s="11">
        <f t="shared" si="22"/>
        <v>0</v>
      </c>
      <c r="K12" s="11">
        <f t="shared" ref="K12" si="23">K14</f>
        <v>0</v>
      </c>
      <c r="L12" s="11">
        <f t="shared" ref="L12:N12" si="24">L14</f>
        <v>0</v>
      </c>
      <c r="M12" s="11">
        <f t="shared" si="24"/>
        <v>0</v>
      </c>
      <c r="N12" s="11">
        <f t="shared" si="24"/>
        <v>0</v>
      </c>
      <c r="O12" s="11">
        <f t="shared" ref="O12" si="25">O14</f>
        <v>0</v>
      </c>
      <c r="P12" s="11">
        <f t="shared" ref="P12:Q12" si="26">P14</f>
        <v>0</v>
      </c>
      <c r="Q12" s="11">
        <f t="shared" si="26"/>
        <v>0</v>
      </c>
      <c r="S12" s="8"/>
    </row>
    <row r="13" spans="1:20" x14ac:dyDescent="0.25">
      <c r="A13" s="5"/>
      <c r="B13" s="10" t="s">
        <v>46</v>
      </c>
      <c r="C13" s="45">
        <f>'2024 (ЭЭ)'!C13/'2024 (Р)'!C3</f>
        <v>4071.1209677419356</v>
      </c>
      <c r="D13" s="45">
        <f>'2024 (ЭЭ)'!D13/'2024 (Р)'!D3</f>
        <v>3666.4913793103447</v>
      </c>
      <c r="E13" s="45">
        <f>'2024 (ЭЭ)'!E13/'2024 (Р)'!E3</f>
        <v>0</v>
      </c>
      <c r="F13" s="45">
        <f>'2024 (ЭЭ)'!F13/'2024 (Р)'!F3</f>
        <v>0</v>
      </c>
      <c r="G13" s="45">
        <f>'2024 (ЭЭ)'!G13/'2024 (Р)'!G3</f>
        <v>0</v>
      </c>
      <c r="H13" s="45">
        <f>'2024 (ЭЭ)'!H13/'2024 (Р)'!H3</f>
        <v>0</v>
      </c>
      <c r="I13" s="45">
        <f>SUM(C13:H13)/6</f>
        <v>1289.6020578420466</v>
      </c>
      <c r="J13" s="45">
        <f>'2024 (ЭЭ)'!J13/'2024 (Р)'!J3</f>
        <v>0</v>
      </c>
      <c r="K13" s="45">
        <f>'2024 (ЭЭ)'!K13/'2024 (Р)'!K3</f>
        <v>0</v>
      </c>
      <c r="L13" s="45">
        <f>'2024 (ЭЭ)'!L13/'2024 (Р)'!L3</f>
        <v>0</v>
      </c>
      <c r="M13" s="45">
        <f>'2024 (ЭЭ)'!M13/'2024 (Р)'!M3</f>
        <v>0</v>
      </c>
      <c r="N13" s="45">
        <f>'2024 (ЭЭ)'!N13/'2024 (Р)'!N3</f>
        <v>0</v>
      </c>
      <c r="O13" s="45">
        <f>'2024 (ЭЭ)'!O13/'2024 (Р)'!O3</f>
        <v>0</v>
      </c>
      <c r="P13" s="45">
        <f>SUM(J13:O13)/6</f>
        <v>0</v>
      </c>
      <c r="Q13" s="11">
        <f>(I13+P13)/2</f>
        <v>644.80102892102332</v>
      </c>
    </row>
    <row r="14" spans="1:20" x14ac:dyDescent="0.25">
      <c r="A14" s="5"/>
      <c r="B14" s="10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20" x14ac:dyDescent="0.25">
      <c r="A15" s="24" t="s">
        <v>52</v>
      </c>
      <c r="B15" s="10" t="s">
        <v>53</v>
      </c>
      <c r="C15" s="11">
        <f t="shared" ref="C15:O15" si="27">C16</f>
        <v>0</v>
      </c>
      <c r="D15" s="11">
        <f t="shared" si="27"/>
        <v>0</v>
      </c>
      <c r="E15" s="11">
        <f t="shared" si="27"/>
        <v>0</v>
      </c>
      <c r="F15" s="11">
        <f t="shared" si="27"/>
        <v>0</v>
      </c>
      <c r="G15" s="11">
        <f t="shared" si="27"/>
        <v>0</v>
      </c>
      <c r="H15" s="11">
        <f t="shared" si="27"/>
        <v>0</v>
      </c>
      <c r="I15" s="11">
        <f t="shared" si="27"/>
        <v>0</v>
      </c>
      <c r="J15" s="11">
        <f t="shared" si="27"/>
        <v>0</v>
      </c>
      <c r="K15" s="11">
        <f t="shared" si="27"/>
        <v>0</v>
      </c>
      <c r="L15" s="11">
        <f t="shared" si="27"/>
        <v>0</v>
      </c>
      <c r="M15" s="11">
        <f t="shared" si="27"/>
        <v>0</v>
      </c>
      <c r="N15" s="11">
        <f t="shared" si="27"/>
        <v>0</v>
      </c>
      <c r="O15" s="11">
        <f t="shared" si="27"/>
        <v>0</v>
      </c>
      <c r="P15" s="11">
        <f t="shared" ref="P15:Q15" si="28">P16</f>
        <v>0</v>
      </c>
      <c r="Q15" s="11">
        <f t="shared" si="28"/>
        <v>0</v>
      </c>
      <c r="S15" s="8"/>
    </row>
    <row r="16" spans="1:20" x14ac:dyDescent="0.25">
      <c r="A16" s="5"/>
      <c r="B16" s="10" t="s">
        <v>46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20" x14ac:dyDescent="0.25">
      <c r="A17" s="5"/>
      <c r="B17" s="10" t="s">
        <v>17</v>
      </c>
      <c r="C17" s="45">
        <f>'2024 (ЭЭ)'!C17/'2024 (Р)'!C3</f>
        <v>1075.2903225806451</v>
      </c>
      <c r="D17" s="45">
        <f>'2024 (ЭЭ)'!D17/'2024 (Р)'!D3</f>
        <v>1025.3275862068965</v>
      </c>
      <c r="E17" s="45">
        <f>'2024 (ЭЭ)'!E17/'2024 (Р)'!E3</f>
        <v>0</v>
      </c>
      <c r="F17" s="45">
        <f>'2024 (ЭЭ)'!F17/'2024 (Р)'!F3</f>
        <v>0</v>
      </c>
      <c r="G17" s="45">
        <f>'2024 (ЭЭ)'!G17/'2024 (Р)'!G3</f>
        <v>0</v>
      </c>
      <c r="H17" s="45">
        <f>'2024 (ЭЭ)'!H17/'2024 (Р)'!H3</f>
        <v>0</v>
      </c>
      <c r="I17" s="45">
        <f>SUM(C17:H17)/6</f>
        <v>350.10298479792363</v>
      </c>
      <c r="J17" s="45">
        <f>'2024 (ЭЭ)'!J17/'2024 (Р)'!J3</f>
        <v>0</v>
      </c>
      <c r="K17" s="45">
        <f>'2024 (ЭЭ)'!K17/'2024 (Р)'!K3</f>
        <v>0</v>
      </c>
      <c r="L17" s="45">
        <f>'2024 (ЭЭ)'!L17/'2024 (Р)'!L3</f>
        <v>0</v>
      </c>
      <c r="M17" s="45">
        <f>'2024 (ЭЭ)'!M17/'2024 (Р)'!M3</f>
        <v>0</v>
      </c>
      <c r="N17" s="45">
        <f>'2024 (ЭЭ)'!N17/'2024 (Р)'!N3</f>
        <v>0</v>
      </c>
      <c r="O17" s="45">
        <f>'2024 (ЭЭ)'!O17/'2024 (Р)'!O3</f>
        <v>0</v>
      </c>
      <c r="P17" s="45">
        <f>SUM(J17:O17)/6</f>
        <v>0</v>
      </c>
      <c r="Q17" s="11">
        <f>(I17+P17)/2</f>
        <v>175.05149239896181</v>
      </c>
    </row>
    <row r="18" spans="1:20" x14ac:dyDescent="0.25">
      <c r="A18" s="5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20" x14ac:dyDescent="0.25">
      <c r="A19" s="5" t="s">
        <v>21</v>
      </c>
      <c r="B19" s="6" t="s">
        <v>22</v>
      </c>
      <c r="C19" s="7">
        <f t="shared" ref="C19:D19" si="29">C20+C40</f>
        <v>9135.6733870967746</v>
      </c>
      <c r="D19" s="7">
        <f t="shared" si="29"/>
        <v>10253.10775862069</v>
      </c>
      <c r="E19" s="7">
        <f t="shared" ref="E19:F19" si="30">E20+E40</f>
        <v>0</v>
      </c>
      <c r="F19" s="7">
        <f t="shared" si="30"/>
        <v>0</v>
      </c>
      <c r="G19" s="7">
        <f t="shared" ref="G19:I19" si="31">G20+G40</f>
        <v>0</v>
      </c>
      <c r="H19" s="7">
        <f t="shared" ref="H19:J19" si="32">H20+H40</f>
        <v>0</v>
      </c>
      <c r="I19" s="7">
        <f t="shared" si="31"/>
        <v>3223.5558181930537</v>
      </c>
      <c r="J19" s="7">
        <f t="shared" si="32"/>
        <v>0</v>
      </c>
      <c r="K19" s="7">
        <f t="shared" ref="K19" si="33">K20+K40</f>
        <v>0</v>
      </c>
      <c r="L19" s="7">
        <f t="shared" ref="L19:N19" si="34">L20+L40</f>
        <v>0</v>
      </c>
      <c r="M19" s="7">
        <f t="shared" si="34"/>
        <v>0</v>
      </c>
      <c r="N19" s="7">
        <f t="shared" si="34"/>
        <v>0</v>
      </c>
      <c r="O19" s="7">
        <f t="shared" ref="O19" si="35">O20+O40</f>
        <v>0</v>
      </c>
      <c r="P19" s="7">
        <f t="shared" ref="P19:Q19" si="36">P20+P40</f>
        <v>0</v>
      </c>
      <c r="Q19" s="7">
        <f t="shared" si="36"/>
        <v>1610.1981175071066</v>
      </c>
      <c r="S19" s="8"/>
      <c r="T19" s="8"/>
    </row>
    <row r="20" spans="1:20" s="2" customFormat="1" ht="31.5" x14ac:dyDescent="0.25">
      <c r="A20" s="5" t="s">
        <v>23</v>
      </c>
      <c r="B20" s="10" t="s">
        <v>24</v>
      </c>
      <c r="C20" s="40">
        <f t="shared" ref="C20:D20" si="37">C21+C28+C31</f>
        <v>6418.3306451612907</v>
      </c>
      <c r="D20" s="40">
        <f t="shared" si="37"/>
        <v>7772.8994252873572</v>
      </c>
      <c r="E20" s="40">
        <f t="shared" ref="E20:F20" si="38">E21+E28+E31</f>
        <v>0</v>
      </c>
      <c r="F20" s="40">
        <f t="shared" si="38"/>
        <v>0</v>
      </c>
      <c r="G20" s="40">
        <f t="shared" ref="G20:I20" si="39">G21+G28+G31</f>
        <v>0</v>
      </c>
      <c r="H20" s="40">
        <f t="shared" ref="H20:J20" si="40">H21+H28+H31</f>
        <v>0</v>
      </c>
      <c r="I20" s="40">
        <f t="shared" si="39"/>
        <v>2357.297305648251</v>
      </c>
      <c r="J20" s="40">
        <f t="shared" si="40"/>
        <v>0</v>
      </c>
      <c r="K20" s="40">
        <f t="shared" ref="K20" si="41">K21+K28+K31</f>
        <v>0</v>
      </c>
      <c r="L20" s="40">
        <f t="shared" ref="L20:N20" si="42">L21+L28+L31</f>
        <v>0</v>
      </c>
      <c r="M20" s="40">
        <f t="shared" si="42"/>
        <v>0</v>
      </c>
      <c r="N20" s="40">
        <f t="shared" si="42"/>
        <v>0</v>
      </c>
      <c r="O20" s="40">
        <f t="shared" ref="O20" si="43">O21+O28+O31</f>
        <v>0</v>
      </c>
      <c r="P20" s="40">
        <f t="shared" ref="P20:Q20" si="44">P21+P28+P31</f>
        <v>0</v>
      </c>
      <c r="Q20" s="7">
        <f t="shared" si="44"/>
        <v>1177.0688612347053</v>
      </c>
      <c r="R20" s="21"/>
    </row>
    <row r="21" spans="1:20" s="2" customFormat="1" ht="31.5" x14ac:dyDescent="0.25">
      <c r="A21" s="12" t="s">
        <v>25</v>
      </c>
      <c r="B21" s="10" t="s">
        <v>26</v>
      </c>
      <c r="C21" s="40">
        <f t="shared" ref="C21:O21" si="45">SUM(C23:C27)</f>
        <v>2801.4623655913979</v>
      </c>
      <c r="D21" s="40">
        <f t="shared" si="45"/>
        <v>3504.6048850574712</v>
      </c>
      <c r="E21" s="40">
        <f t="shared" si="45"/>
        <v>0</v>
      </c>
      <c r="F21" s="40">
        <f t="shared" si="45"/>
        <v>0</v>
      </c>
      <c r="G21" s="40">
        <f t="shared" si="45"/>
        <v>0</v>
      </c>
      <c r="H21" s="40">
        <f t="shared" si="45"/>
        <v>0</v>
      </c>
      <c r="I21" s="40">
        <f t="shared" si="45"/>
        <v>1043.1035023482882</v>
      </c>
      <c r="J21" s="40">
        <f t="shared" si="45"/>
        <v>0</v>
      </c>
      <c r="K21" s="40">
        <f t="shared" si="45"/>
        <v>0</v>
      </c>
      <c r="L21" s="40">
        <f t="shared" si="45"/>
        <v>0</v>
      </c>
      <c r="M21" s="40">
        <f t="shared" si="45"/>
        <v>0</v>
      </c>
      <c r="N21" s="40">
        <f t="shared" si="45"/>
        <v>0</v>
      </c>
      <c r="O21" s="40">
        <f t="shared" si="45"/>
        <v>0</v>
      </c>
      <c r="P21" s="40">
        <f>SUM(P23:P27)</f>
        <v>0</v>
      </c>
      <c r="Q21" s="7">
        <f>SUM(Q23:Q27)</f>
        <v>519.97195958472378</v>
      </c>
      <c r="S21" s="8"/>
      <c r="T21" s="8"/>
    </row>
    <row r="22" spans="1:20" s="2" customFormat="1" x14ac:dyDescent="0.25">
      <c r="A22" s="12"/>
      <c r="B22" s="10" t="str">
        <f>'2024 (ЭЭ)'!B31</f>
        <v>СН2 (РСК сбыт)</v>
      </c>
      <c r="C22" s="46">
        <f>'2024 (ЭЭ)'!C31/'2024 (Р)'!C3</f>
        <v>73.454301075268816</v>
      </c>
      <c r="D22" s="46">
        <f>'2024 (ЭЭ)'!D31/'2024 (Р)'!D3</f>
        <v>78.2514367816092</v>
      </c>
      <c r="E22" s="46">
        <f>'2024 (ЭЭ)'!E31/'2024 (Р)'!E3</f>
        <v>0</v>
      </c>
      <c r="F22" s="46">
        <f>'2024 (ЭЭ)'!F31/'2024 (Р)'!F3</f>
        <v>0</v>
      </c>
      <c r="G22" s="46">
        <f>'2024 (ЭЭ)'!G31/'2024 (Р)'!G3</f>
        <v>0</v>
      </c>
      <c r="H22" s="46">
        <f>'2024 (ЭЭ)'!H31/'2024 (Р)'!H3</f>
        <v>0</v>
      </c>
      <c r="I22" s="46">
        <f>SUM(C22:H22)/6</f>
        <v>25.284289642813004</v>
      </c>
      <c r="J22" s="46">
        <f>'2024 (ЭЭ)'!J31/'2024 (Р)'!J3</f>
        <v>0</v>
      </c>
      <c r="K22" s="46">
        <f>'2024 (ЭЭ)'!K31/'2024 (Р)'!K3</f>
        <v>0</v>
      </c>
      <c r="L22" s="46">
        <f>'2024 (ЭЭ)'!L31/'2024 (Р)'!L3</f>
        <v>0</v>
      </c>
      <c r="M22" s="46">
        <f>'2024 (ЭЭ)'!M31/'2024 (Р)'!M3</f>
        <v>0</v>
      </c>
      <c r="N22" s="46">
        <f>'2024 (ЭЭ)'!N31/'2024 (Р)'!N3</f>
        <v>0</v>
      </c>
      <c r="O22" s="46">
        <f>'2024 (ЭЭ)'!O31/'2024 (Р)'!O3</f>
        <v>0</v>
      </c>
      <c r="P22" s="46">
        <f>SUM(J22:O22)/6</f>
        <v>0</v>
      </c>
      <c r="Q22" s="7"/>
      <c r="S22" s="8"/>
      <c r="T22" s="8"/>
    </row>
    <row r="23" spans="1:20" x14ac:dyDescent="0.25">
      <c r="A23" s="12"/>
      <c r="B23" s="10" t="s">
        <v>56</v>
      </c>
      <c r="C23" s="46">
        <f>'2024 (ЭЭ)'!C32/'2024 (Р)'!C3</f>
        <v>1604.375</v>
      </c>
      <c r="D23" s="46">
        <f>'2024 (ЭЭ)'!D32/'2024 (Р)'!D3</f>
        <v>2087.2744252873563</v>
      </c>
      <c r="E23" s="46">
        <f>'2024 (ЭЭ)'!E32/'2024 (Р)'!E3</f>
        <v>0</v>
      </c>
      <c r="F23" s="46">
        <f>'2024 (ЭЭ)'!F32/'2024 (Р)'!F3</f>
        <v>0</v>
      </c>
      <c r="G23" s="46">
        <f>'2024 (ЭЭ)'!G32/'2024 (Р)'!G3</f>
        <v>0</v>
      </c>
      <c r="H23" s="46">
        <f>'2024 (ЭЭ)'!H32/'2024 (Р)'!H3</f>
        <v>0</v>
      </c>
      <c r="I23" s="46">
        <f>SUM(C23:H23)/6</f>
        <v>615.27490421455934</v>
      </c>
      <c r="J23" s="46">
        <f>'2024 (ЭЭ)'!J32/'2024 (Р)'!J3</f>
        <v>0</v>
      </c>
      <c r="K23" s="46">
        <f>'2024 (ЭЭ)'!K32/'2024 (Р)'!K3</f>
        <v>0</v>
      </c>
      <c r="L23" s="46">
        <f>'2024 (ЭЭ)'!L32/'2024 (Р)'!L3</f>
        <v>0</v>
      </c>
      <c r="M23" s="46">
        <f>'2024 (ЭЭ)'!M32/'2024 (Р)'!M3</f>
        <v>0</v>
      </c>
      <c r="N23" s="46">
        <f>'2024 (ЭЭ)'!N32/'2024 (Р)'!N3</f>
        <v>0</v>
      </c>
      <c r="O23" s="46">
        <f>'2024 (ЭЭ)'!O32/'2024 (Р)'!O3</f>
        <v>0</v>
      </c>
      <c r="P23" s="46">
        <f>SUM(J23:O23)/6</f>
        <v>0</v>
      </c>
      <c r="Q23" s="11">
        <f>(I23+P23)/2</f>
        <v>307.63745210727967</v>
      </c>
      <c r="S23" s="8"/>
      <c r="T23" s="8"/>
    </row>
    <row r="24" spans="1:20" x14ac:dyDescent="0.25">
      <c r="A24" s="12"/>
      <c r="B24" s="10" t="s">
        <v>57</v>
      </c>
      <c r="C24" s="46">
        <f>'2024 (ЭЭ)'!C33/'2024 (Р)'!C3</f>
        <v>272.53494623655916</v>
      </c>
      <c r="D24" s="46">
        <f>'2024 (ЭЭ)'!D33/'2024 (Р)'!D3</f>
        <v>294.34195402298849</v>
      </c>
      <c r="E24" s="46">
        <f>'2024 (ЭЭ)'!E33/'2024 (Р)'!E3</f>
        <v>0</v>
      </c>
      <c r="F24" s="46">
        <f>'2024 (ЭЭ)'!F33/'2024 (Р)'!F3</f>
        <v>0</v>
      </c>
      <c r="G24" s="46">
        <f>'2024 (ЭЭ)'!G33/'2024 (Р)'!G3</f>
        <v>0</v>
      </c>
      <c r="H24" s="46">
        <f>'2024 (ЭЭ)'!H33/'2024 (Р)'!H3</f>
        <v>0</v>
      </c>
      <c r="I24" s="46">
        <f>SUM(C24:H24)/6</f>
        <v>94.47948337659129</v>
      </c>
      <c r="J24" s="46">
        <f>'2024 (ЭЭ)'!J33/'2024 (Р)'!J3</f>
        <v>0</v>
      </c>
      <c r="K24" s="46">
        <f>'2024 (ЭЭ)'!K33/'2024 (Р)'!K3</f>
        <v>0</v>
      </c>
      <c r="L24" s="46">
        <f>'2024 (ЭЭ)'!L33/'2024 (Р)'!L3</f>
        <v>0</v>
      </c>
      <c r="M24" s="46">
        <f>'2024 (ЭЭ)'!M33/'2024 (Р)'!M3</f>
        <v>0</v>
      </c>
      <c r="N24" s="46">
        <f>'2024 (ЭЭ)'!N33/'2024 (Р)'!N3</f>
        <v>0</v>
      </c>
      <c r="O24" s="46">
        <f>'2024 (ЭЭ)'!O33/'2024 (Р)'!O3</f>
        <v>0</v>
      </c>
      <c r="P24" s="46">
        <f>SUM(J24:O24)/6</f>
        <v>0</v>
      </c>
      <c r="Q24" s="11">
        <f>(I24+P24)/2</f>
        <v>47.239741688295645</v>
      </c>
      <c r="S24" s="8"/>
      <c r="T24" s="8"/>
    </row>
    <row r="25" spans="1:20" x14ac:dyDescent="0.25">
      <c r="A25" s="12"/>
      <c r="B25" s="10" t="str">
        <f>'2024 (ЭЭ)'!B34</f>
        <v>НН (Энергосбыт)</v>
      </c>
      <c r="C25" s="46">
        <f>'2024 (ЭЭ)'!C34/'2024 (Р)'!C3</f>
        <v>866.67741935483866</v>
      </c>
      <c r="D25" s="46">
        <f>'2024 (ЭЭ)'!D34/'2024 (Р)'!D3</f>
        <v>1114.4597701149426</v>
      </c>
      <c r="E25" s="46">
        <f>'2024 (ЭЭ)'!E34/'2024 (Р)'!E3</f>
        <v>0</v>
      </c>
      <c r="F25" s="46">
        <f>'2024 (ЭЭ)'!F34/'2024 (Р)'!F3</f>
        <v>0</v>
      </c>
      <c r="G25" s="46">
        <f>'2024 (ЭЭ)'!G34/'2024 (Р)'!G3</f>
        <v>0</v>
      </c>
      <c r="H25" s="46">
        <f>'2024 (ЭЭ)'!H34/'2024 (Р)'!H3</f>
        <v>0</v>
      </c>
      <c r="I25" s="46">
        <f>SUM(C25:H25)/6</f>
        <v>330.18953157829691</v>
      </c>
      <c r="J25" s="46">
        <f>'2024 (ЭЭ)'!J34/'2024 (Р)'!J3</f>
        <v>0</v>
      </c>
      <c r="K25" s="46">
        <f>'2024 (ЭЭ)'!K34/'2024 (Р)'!K3</f>
        <v>0</v>
      </c>
      <c r="L25" s="46">
        <f>'2024 (ЭЭ)'!L34/'2024 (Р)'!L3</f>
        <v>0</v>
      </c>
      <c r="M25" s="46">
        <f>'2024 (ЭЭ)'!M34/'2024 (Р)'!M3</f>
        <v>0</v>
      </c>
      <c r="N25" s="46">
        <f>'2024 (ЭЭ)'!N34/'2024 (Р)'!N3</f>
        <v>0</v>
      </c>
      <c r="O25" s="46">
        <f>'2024 (ЭЭ)'!O34/'2024 (Р)'!O3</f>
        <v>0</v>
      </c>
      <c r="P25" s="46">
        <f>SUM(J25:O25)/6</f>
        <v>0</v>
      </c>
      <c r="Q25" s="11">
        <f>(I25+P25)/2</f>
        <v>165.09476578914845</v>
      </c>
    </row>
    <row r="26" spans="1:20" x14ac:dyDescent="0.25">
      <c r="A26" s="12"/>
      <c r="B26" s="10" t="str">
        <f>'2024 (ЭЭ)'!B35</f>
        <v>НН (ПрофСервисТрейд)</v>
      </c>
      <c r="C26" s="46">
        <f>'2024 (ЭЭ)'!C35/'2024 (Р)'!C3</f>
        <v>10.428763440860216</v>
      </c>
      <c r="D26" s="46">
        <f>'2024 (ЭЭ)'!D35/'2024 (Р)'!D3</f>
        <v>8.5287356321839081</v>
      </c>
      <c r="E26" s="46">
        <f>'2024 (ЭЭ)'!E35/'2024 (Р)'!E3</f>
        <v>0</v>
      </c>
      <c r="F26" s="46">
        <f>'2024 (ЭЭ)'!F35/'2024 (Р)'!F3</f>
        <v>0</v>
      </c>
      <c r="G26" s="46">
        <f>'2024 (ЭЭ)'!G35/'2024 (Р)'!G3</f>
        <v>0</v>
      </c>
      <c r="H26" s="46">
        <f>'2024 (ЭЭ)'!H35/'2024 (Р)'!H3</f>
        <v>0</v>
      </c>
      <c r="I26" s="46">
        <f>SUM(C26:H26)/6</f>
        <v>3.1595831788406876</v>
      </c>
      <c r="J26" s="46">
        <f>'2024 (ЭЭ)'!J35/'2024 (Р)'!J3</f>
        <v>0</v>
      </c>
      <c r="K26" s="46">
        <f>'2024 (ЭЭ)'!K35/'2024 (Р)'!K3</f>
        <v>0</v>
      </c>
      <c r="L26" s="46">
        <f>'2024 (ЭЭ)'!L35/'2024 (Р)'!L3</f>
        <v>0</v>
      </c>
      <c r="M26" s="46">
        <f>'2024 (ЭЭ)'!M35/'2024 (Р)'!M3</f>
        <v>0</v>
      </c>
      <c r="N26" s="46">
        <f>'2024 (ЭЭ)'!N35/'2024 (Р)'!N3</f>
        <v>0</v>
      </c>
      <c r="O26" s="46">
        <f>'2024 (ЭЭ)'!O35/'2024 (Р)'!O3</f>
        <v>0</v>
      </c>
      <c r="P26" s="46">
        <f>SUM(J26:O26)/6</f>
        <v>0</v>
      </c>
      <c r="Q26" s="11"/>
    </row>
    <row r="27" spans="1:20" x14ac:dyDescent="0.25">
      <c r="A27" s="12"/>
      <c r="B27" s="10" t="str">
        <f>'2024 (ЭЭ)'!B36</f>
        <v>ВН (Энергосбыт)</v>
      </c>
      <c r="C27" s="46">
        <f>'2024 (ЭЭ)'!C36/'2024 (Р)'!C3</f>
        <v>47.446236559139784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11"/>
    </row>
    <row r="28" spans="1:20" ht="31.5" x14ac:dyDescent="0.25">
      <c r="A28" s="12" t="s">
        <v>27</v>
      </c>
      <c r="B28" s="10" t="s">
        <v>28</v>
      </c>
      <c r="C28" s="7">
        <f t="shared" ref="C28:D28" si="46">C29+C30</f>
        <v>3487.3534946236559</v>
      </c>
      <c r="D28" s="7">
        <f t="shared" si="46"/>
        <v>4097.4568965517246</v>
      </c>
      <c r="E28" s="7">
        <f t="shared" ref="E28:F28" si="47">E29+E30</f>
        <v>0</v>
      </c>
      <c r="F28" s="7">
        <f t="shared" si="47"/>
        <v>0</v>
      </c>
      <c r="G28" s="7">
        <f t="shared" ref="G28:I28" si="48">G29+G30</f>
        <v>0</v>
      </c>
      <c r="H28" s="7">
        <f t="shared" ref="H28:J28" si="49">H29+H30</f>
        <v>0</v>
      </c>
      <c r="I28" s="7">
        <f t="shared" si="48"/>
        <v>1264.1350651958967</v>
      </c>
      <c r="J28" s="7">
        <f t="shared" si="49"/>
        <v>0</v>
      </c>
      <c r="K28" s="7">
        <f t="shared" ref="K28" si="50">K29+K30</f>
        <v>0</v>
      </c>
      <c r="L28" s="7">
        <f t="shared" ref="L28:N28" si="51">L29+L30</f>
        <v>0</v>
      </c>
      <c r="M28" s="7">
        <f t="shared" si="51"/>
        <v>0</v>
      </c>
      <c r="N28" s="7">
        <f t="shared" si="51"/>
        <v>0</v>
      </c>
      <c r="O28" s="7">
        <f t="shared" ref="O28" si="52">O29+O30</f>
        <v>0</v>
      </c>
      <c r="P28" s="7">
        <f t="shared" ref="P28:Q28" si="53">P29+P30</f>
        <v>0</v>
      </c>
      <c r="Q28" s="7">
        <f t="shared" si="53"/>
        <v>632.06753259794834</v>
      </c>
      <c r="S28" s="8"/>
      <c r="T28" s="8"/>
    </row>
    <row r="29" spans="1:20" x14ac:dyDescent="0.25">
      <c r="A29" s="12"/>
      <c r="B29" s="10" t="s">
        <v>17</v>
      </c>
      <c r="C29" s="40">
        <f t="shared" ref="C29:D29" si="54">C35+C38</f>
        <v>1916.3239247311828</v>
      </c>
      <c r="D29" s="40">
        <f t="shared" si="54"/>
        <v>2277.2442528735633</v>
      </c>
      <c r="E29" s="40">
        <f t="shared" ref="E29:F29" si="55">E35+E38</f>
        <v>0</v>
      </c>
      <c r="F29" s="40">
        <f t="shared" si="55"/>
        <v>0</v>
      </c>
      <c r="G29" s="40">
        <f t="shared" ref="G29:I29" si="56">G35+G38</f>
        <v>0</v>
      </c>
      <c r="H29" s="40">
        <f t="shared" ref="H29:J29" si="57">H35+H38</f>
        <v>0</v>
      </c>
      <c r="I29" s="40">
        <f t="shared" si="56"/>
        <v>698.92802960079098</v>
      </c>
      <c r="J29" s="40">
        <f t="shared" si="57"/>
        <v>0</v>
      </c>
      <c r="K29" s="40">
        <f t="shared" ref="K29" si="58">K35+K38</f>
        <v>0</v>
      </c>
      <c r="L29" s="40">
        <f t="shared" ref="L29:N29" si="59">L35+L38</f>
        <v>0</v>
      </c>
      <c r="M29" s="40">
        <f t="shared" si="59"/>
        <v>0</v>
      </c>
      <c r="N29" s="40">
        <f t="shared" si="59"/>
        <v>0</v>
      </c>
      <c r="O29" s="40">
        <f t="shared" ref="O29" si="60">O35+O38</f>
        <v>0</v>
      </c>
      <c r="P29" s="40">
        <f t="shared" ref="P29:Q29" si="61">P35+P38</f>
        <v>0</v>
      </c>
      <c r="Q29" s="7">
        <f t="shared" si="61"/>
        <v>349.46401480039549</v>
      </c>
      <c r="S29" s="8"/>
      <c r="T29" s="8"/>
    </row>
    <row r="30" spans="1:20" x14ac:dyDescent="0.25">
      <c r="A30" s="12"/>
      <c r="B30" s="10" t="s">
        <v>18</v>
      </c>
      <c r="C30" s="7">
        <f t="shared" ref="C30:D30" si="62">C36+C39</f>
        <v>1571.0295698924731</v>
      </c>
      <c r="D30" s="7">
        <f t="shared" si="62"/>
        <v>1820.2126436781609</v>
      </c>
      <c r="E30" s="7">
        <f t="shared" ref="E30:F30" si="63">E36+E39</f>
        <v>0</v>
      </c>
      <c r="F30" s="7">
        <f t="shared" si="63"/>
        <v>0</v>
      </c>
      <c r="G30" s="7">
        <f t="shared" ref="G30:I30" si="64">G36+G39</f>
        <v>0</v>
      </c>
      <c r="H30" s="7">
        <f t="shared" ref="H30:J30" si="65">H36+H39</f>
        <v>0</v>
      </c>
      <c r="I30" s="7">
        <f t="shared" si="64"/>
        <v>565.20703559510571</v>
      </c>
      <c r="J30" s="7">
        <f t="shared" si="65"/>
        <v>0</v>
      </c>
      <c r="K30" s="7">
        <f t="shared" ref="K30" si="66">K36+K39</f>
        <v>0</v>
      </c>
      <c r="L30" s="7">
        <f t="shared" ref="L30:N30" si="67">L36+L39</f>
        <v>0</v>
      </c>
      <c r="M30" s="7">
        <f t="shared" si="67"/>
        <v>0</v>
      </c>
      <c r="N30" s="7">
        <f t="shared" si="67"/>
        <v>0</v>
      </c>
      <c r="O30" s="7">
        <f t="shared" ref="O30" si="68">O36+O39</f>
        <v>0</v>
      </c>
      <c r="P30" s="7">
        <f t="shared" ref="P30:Q30" si="69">P36+P39</f>
        <v>0</v>
      </c>
      <c r="Q30" s="7">
        <f t="shared" si="69"/>
        <v>282.60351779755285</v>
      </c>
      <c r="S30" s="8"/>
      <c r="T30" s="8"/>
    </row>
    <row r="31" spans="1:20" x14ac:dyDescent="0.25">
      <c r="A31" s="12" t="s">
        <v>40</v>
      </c>
      <c r="B31" s="10" t="s">
        <v>29</v>
      </c>
      <c r="C31" s="40">
        <f t="shared" ref="C31:D31" si="70">SUM(C32:C33)</f>
        <v>129.51478494623655</v>
      </c>
      <c r="D31" s="40">
        <f t="shared" si="70"/>
        <v>170.83764367816093</v>
      </c>
      <c r="E31" s="40">
        <f t="shared" ref="E31:F31" si="71">SUM(E32:E33)</f>
        <v>0</v>
      </c>
      <c r="F31" s="40">
        <f t="shared" si="71"/>
        <v>0</v>
      </c>
      <c r="G31" s="40">
        <f t="shared" ref="G31:I31" si="72">SUM(G32:G33)</f>
        <v>0</v>
      </c>
      <c r="H31" s="40">
        <f t="shared" ref="H31:J31" si="73">SUM(H32:H33)</f>
        <v>0</v>
      </c>
      <c r="I31" s="40">
        <f t="shared" si="72"/>
        <v>50.058738104066244</v>
      </c>
      <c r="J31" s="40">
        <f t="shared" si="73"/>
        <v>0</v>
      </c>
      <c r="K31" s="40">
        <f t="shared" ref="K31" si="74">SUM(K32:K33)</f>
        <v>0</v>
      </c>
      <c r="L31" s="40">
        <f t="shared" ref="L31:N31" si="75">SUM(L32:L33)</f>
        <v>0</v>
      </c>
      <c r="M31" s="40">
        <f t="shared" si="75"/>
        <v>0</v>
      </c>
      <c r="N31" s="40">
        <f t="shared" si="75"/>
        <v>0</v>
      </c>
      <c r="O31" s="40">
        <f t="shared" ref="O31" si="76">SUM(O32:O33)</f>
        <v>0</v>
      </c>
      <c r="P31" s="40">
        <f t="shared" ref="P31:Q31" si="77">SUM(P32:P33)</f>
        <v>0</v>
      </c>
      <c r="Q31" s="7">
        <f t="shared" si="77"/>
        <v>25.029369052033122</v>
      </c>
    </row>
    <row r="32" spans="1:20" x14ac:dyDescent="0.25">
      <c r="A32" s="3"/>
      <c r="B32" s="10" t="s">
        <v>17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7"/>
    </row>
    <row r="33" spans="1:21" x14ac:dyDescent="0.25">
      <c r="A33" s="3"/>
      <c r="B33" s="10" t="s">
        <v>18</v>
      </c>
      <c r="C33" s="46">
        <f>'2024 (ЭЭ)'!C42/'2024 (Р)'!C3</f>
        <v>129.51478494623655</v>
      </c>
      <c r="D33" s="46">
        <f>'2024 (ЭЭ)'!D42/'2024 (Р)'!D3</f>
        <v>170.83764367816093</v>
      </c>
      <c r="E33" s="46">
        <f>'2024 (ЭЭ)'!E42/'2024 (Р)'!E3</f>
        <v>0</v>
      </c>
      <c r="F33" s="46">
        <f>'2024 (ЭЭ)'!F42/'2024 (Р)'!F3</f>
        <v>0</v>
      </c>
      <c r="G33" s="46">
        <f>'2024 (ЭЭ)'!G42/'2024 (Р)'!G3</f>
        <v>0</v>
      </c>
      <c r="H33" s="46">
        <f>'2024 (ЭЭ)'!H42/'2024 (Р)'!H3</f>
        <v>0</v>
      </c>
      <c r="I33" s="46">
        <f>SUM(C33:H33)/6</f>
        <v>50.058738104066244</v>
      </c>
      <c r="J33" s="46">
        <f>'2024 (ЭЭ)'!J42/'2024 (Р)'!J3</f>
        <v>0</v>
      </c>
      <c r="K33" s="46">
        <f>'2024 (ЭЭ)'!K42/'2024 (Р)'!K3</f>
        <v>0</v>
      </c>
      <c r="L33" s="46">
        <f>'2024 (ЭЭ)'!L42/'2024 (Р)'!L3</f>
        <v>0</v>
      </c>
      <c r="M33" s="46">
        <f>'2024 (ЭЭ)'!M42/'2024 (Р)'!M3</f>
        <v>0</v>
      </c>
      <c r="N33" s="46">
        <f>'2024 (ЭЭ)'!N42/'2024 (Р)'!N3</f>
        <v>0</v>
      </c>
      <c r="O33" s="46">
        <f>'2024 (ЭЭ)'!O42/'2024 (Р)'!O3</f>
        <v>0</v>
      </c>
      <c r="P33" s="46">
        <f>SUM(J33:O33)/6</f>
        <v>0</v>
      </c>
      <c r="Q33" s="7">
        <f>(I33+P33)/2</f>
        <v>25.029369052033122</v>
      </c>
    </row>
    <row r="34" spans="1:21" ht="47.25" x14ac:dyDescent="0.25">
      <c r="A34" s="3" t="s">
        <v>41</v>
      </c>
      <c r="B34" s="13" t="str">
        <f>[3]январь!$B$45</f>
        <v>Население, проживающее в городских населенных пунктах в домах, с э/плитами и БЕЗ электроотопительных установок в пределах с/н</v>
      </c>
      <c r="C34" s="40">
        <f t="shared" ref="C34:D34" si="78">SUM(C35:C36)</f>
        <v>1543.8266129032259</v>
      </c>
      <c r="D34" s="40">
        <f t="shared" si="78"/>
        <v>1677.6954022988507</v>
      </c>
      <c r="E34" s="40">
        <f t="shared" ref="E34:F34" si="79">SUM(E35:E36)</f>
        <v>0</v>
      </c>
      <c r="F34" s="40">
        <f t="shared" si="79"/>
        <v>0</v>
      </c>
      <c r="G34" s="40">
        <f t="shared" ref="G34:I34" si="80">SUM(G35:G36)</f>
        <v>0</v>
      </c>
      <c r="H34" s="40">
        <f t="shared" ref="H34:J34" si="81">SUM(H35:H36)</f>
        <v>0</v>
      </c>
      <c r="I34" s="40">
        <f t="shared" si="80"/>
        <v>536.92033586701268</v>
      </c>
      <c r="J34" s="40">
        <f t="shared" si="81"/>
        <v>0</v>
      </c>
      <c r="K34" s="40">
        <f t="shared" ref="K34" si="82">SUM(K35:K36)</f>
        <v>0</v>
      </c>
      <c r="L34" s="40">
        <f t="shared" ref="L34:N34" si="83">SUM(L35:L36)</f>
        <v>0</v>
      </c>
      <c r="M34" s="40">
        <f t="shared" si="83"/>
        <v>0</v>
      </c>
      <c r="N34" s="40">
        <f t="shared" si="83"/>
        <v>0</v>
      </c>
      <c r="O34" s="40">
        <f t="shared" ref="O34" si="84">SUM(O35:O36)</f>
        <v>0</v>
      </c>
      <c r="P34" s="40">
        <f t="shared" ref="P34:Q34" si="85">SUM(P35:P36)</f>
        <v>0</v>
      </c>
      <c r="Q34" s="11">
        <f t="shared" si="85"/>
        <v>268.46016793350634</v>
      </c>
      <c r="S34" s="8"/>
      <c r="T34" s="8"/>
    </row>
    <row r="35" spans="1:21" x14ac:dyDescent="0.25">
      <c r="A35" s="3"/>
      <c r="B35" s="10" t="s">
        <v>17</v>
      </c>
      <c r="C35" s="46">
        <f>'2024 (ЭЭ)'!C44/'2024 (Р)'!C3</f>
        <v>771.5927419354839</v>
      </c>
      <c r="D35" s="46">
        <f>'2024 (ЭЭ)'!D44/'2024 (Р)'!D3</f>
        <v>827.68821839080465</v>
      </c>
      <c r="E35" s="46">
        <f>'2024 (ЭЭ)'!E44/'2024 (Р)'!E3</f>
        <v>0</v>
      </c>
      <c r="F35" s="46">
        <f>'2024 (ЭЭ)'!F44/'2024 (Р)'!F3</f>
        <v>0</v>
      </c>
      <c r="G35" s="46">
        <f>'2024 (ЭЭ)'!G44/'2024 (Р)'!G3</f>
        <v>0</v>
      </c>
      <c r="H35" s="46">
        <f>'2024 (ЭЭ)'!H44/'2024 (Р)'!H3</f>
        <v>0</v>
      </c>
      <c r="I35" s="46">
        <f>SUM(C35:H35)/6</f>
        <v>266.54682672104809</v>
      </c>
      <c r="J35" s="46">
        <f>'2024 (ЭЭ)'!J44/'2024 (Р)'!J3</f>
        <v>0</v>
      </c>
      <c r="K35" s="46">
        <f>'2024 (ЭЭ)'!K44/'2024 (Р)'!K3</f>
        <v>0</v>
      </c>
      <c r="L35" s="46">
        <f>'2024 (ЭЭ)'!L44/'2024 (Р)'!L3</f>
        <v>0</v>
      </c>
      <c r="M35" s="46">
        <f>'2024 (ЭЭ)'!M44/'2024 (Р)'!M3</f>
        <v>0</v>
      </c>
      <c r="N35" s="46">
        <f>'2024 (ЭЭ)'!N44/'2024 (Р)'!N3</f>
        <v>0</v>
      </c>
      <c r="O35" s="46">
        <f>'2024 (ЭЭ)'!O44/'2024 (Р)'!O3</f>
        <v>0</v>
      </c>
      <c r="P35" s="46">
        <f>SUM(J35:O35)/6</f>
        <v>0</v>
      </c>
      <c r="Q35" s="11">
        <f>(I35+P35)/2</f>
        <v>133.27341336052405</v>
      </c>
      <c r="S35" s="8"/>
      <c r="T35" s="8"/>
    </row>
    <row r="36" spans="1:21" x14ac:dyDescent="0.25">
      <c r="A36" s="3"/>
      <c r="B36" s="10" t="s">
        <v>18</v>
      </c>
      <c r="C36" s="46">
        <f>'2024 (ЭЭ)'!C45/'2024 (Р)'!C3</f>
        <v>772.23387096774195</v>
      </c>
      <c r="D36" s="46">
        <f>'2024 (ЭЭ)'!D45/'2024 (Р)'!D3</f>
        <v>850.00718390804593</v>
      </c>
      <c r="E36" s="46">
        <f>'2024 (ЭЭ)'!E45/'2024 (Р)'!E3</f>
        <v>0</v>
      </c>
      <c r="F36" s="46">
        <f>'2024 (ЭЭ)'!F45/'2024 (Р)'!F3</f>
        <v>0</v>
      </c>
      <c r="G36" s="46">
        <f>'2024 (ЭЭ)'!G45/'2024 (Р)'!G3</f>
        <v>0</v>
      </c>
      <c r="H36" s="46">
        <f>'2024 (ЭЭ)'!H45/'2024 (Р)'!H3</f>
        <v>0</v>
      </c>
      <c r="I36" s="46">
        <f>SUM(C36:H36)/6</f>
        <v>270.37350914596465</v>
      </c>
      <c r="J36" s="46">
        <f>'2024 (ЭЭ)'!J45/'2024 (Р)'!J3</f>
        <v>0</v>
      </c>
      <c r="K36" s="46">
        <f>'2024 (ЭЭ)'!K45/'2024 (Р)'!K3</f>
        <v>0</v>
      </c>
      <c r="L36" s="46">
        <f>'2024 (ЭЭ)'!L45/'2024 (Р)'!L3</f>
        <v>0</v>
      </c>
      <c r="M36" s="46">
        <f>'2024 (ЭЭ)'!M45/'2024 (Р)'!M3</f>
        <v>0</v>
      </c>
      <c r="N36" s="46">
        <f>'2024 (ЭЭ)'!N45/'2024 (Р)'!N3</f>
        <v>0</v>
      </c>
      <c r="O36" s="46">
        <f>'2024 (ЭЭ)'!O45/'2024 (Р)'!O3</f>
        <v>0</v>
      </c>
      <c r="P36" s="46">
        <f>SUM(J36:O36)/6</f>
        <v>0</v>
      </c>
      <c r="Q36" s="11">
        <f>(I36+P36)/2</f>
        <v>135.18675457298232</v>
      </c>
      <c r="S36" s="8"/>
      <c r="T36" s="8"/>
    </row>
    <row r="37" spans="1:21" ht="47.25" x14ac:dyDescent="0.25">
      <c r="A37" s="3" t="s">
        <v>42</v>
      </c>
      <c r="B37" s="13" t="str">
        <f>[3]январь!$B$46</f>
        <v>Население, проживающее в городских населенных пунктах в домах, с э/плитами и БЕЗ электроотопительных установок сверх с/н</v>
      </c>
      <c r="C37" s="40">
        <f t="shared" ref="C37:D37" si="86">SUM(C38:C39)</f>
        <v>1943.5268817204301</v>
      </c>
      <c r="D37" s="40">
        <f t="shared" si="86"/>
        <v>2419.7614942528735</v>
      </c>
      <c r="E37" s="40">
        <f t="shared" ref="E37:F37" si="87">SUM(E38:E39)</f>
        <v>0</v>
      </c>
      <c r="F37" s="40">
        <f t="shared" si="87"/>
        <v>0</v>
      </c>
      <c r="G37" s="40">
        <f t="shared" ref="G37:I37" si="88">SUM(G38:G39)</f>
        <v>0</v>
      </c>
      <c r="H37" s="40">
        <f t="shared" ref="H37:J37" si="89">SUM(H38:H39)</f>
        <v>0</v>
      </c>
      <c r="I37" s="40">
        <f t="shared" si="88"/>
        <v>727.214729328884</v>
      </c>
      <c r="J37" s="40">
        <f t="shared" si="89"/>
        <v>0</v>
      </c>
      <c r="K37" s="40">
        <f t="shared" ref="K37" si="90">SUM(K38:K39)</f>
        <v>0</v>
      </c>
      <c r="L37" s="40">
        <f t="shared" ref="L37:N37" si="91">SUM(L38:L39)</f>
        <v>0</v>
      </c>
      <c r="M37" s="40">
        <f t="shared" si="91"/>
        <v>0</v>
      </c>
      <c r="N37" s="40">
        <f t="shared" si="91"/>
        <v>0</v>
      </c>
      <c r="O37" s="40">
        <f t="shared" ref="O37" si="92">SUM(O38:O39)</f>
        <v>0</v>
      </c>
      <c r="P37" s="40">
        <f t="shared" ref="P37:Q37" si="93">SUM(P38:P39)</f>
        <v>0</v>
      </c>
      <c r="Q37" s="11">
        <f t="shared" si="93"/>
        <v>363.607364664442</v>
      </c>
      <c r="S37" s="8"/>
      <c r="T37" s="8"/>
    </row>
    <row r="38" spans="1:21" x14ac:dyDescent="0.25">
      <c r="A38" s="3"/>
      <c r="B38" s="10" t="s">
        <v>17</v>
      </c>
      <c r="C38" s="46">
        <f>'2024 (ЭЭ)'!C47/'2024 (Р)'!C3</f>
        <v>1144.7311827956989</v>
      </c>
      <c r="D38" s="46">
        <f>'2024 (ЭЭ)'!D47/'2024 (Р)'!D3</f>
        <v>1449.5560344827586</v>
      </c>
      <c r="E38" s="46">
        <f>'2024 (ЭЭ)'!E47/'2024 (Р)'!E3</f>
        <v>0</v>
      </c>
      <c r="F38" s="46">
        <f>'2024 (ЭЭ)'!F47/'2024 (Р)'!F3</f>
        <v>0</v>
      </c>
      <c r="G38" s="46">
        <f>'2024 (ЭЭ)'!G47/'2024 (Р)'!G3</f>
        <v>0</v>
      </c>
      <c r="H38" s="46">
        <f>'2024 (ЭЭ)'!H47/'2024 (Р)'!H3</f>
        <v>0</v>
      </c>
      <c r="I38" s="46">
        <f>SUM(C38:H38)/6</f>
        <v>432.38120287974289</v>
      </c>
      <c r="J38" s="46">
        <f>'2024 (ЭЭ)'!J47/'2024 (Р)'!J3</f>
        <v>0</v>
      </c>
      <c r="K38" s="46">
        <f>'2024 (ЭЭ)'!K47/'2024 (Р)'!K3</f>
        <v>0</v>
      </c>
      <c r="L38" s="46">
        <f>'2024 (ЭЭ)'!L47/'2024 (Р)'!L3</f>
        <v>0</v>
      </c>
      <c r="M38" s="46">
        <f>'2024 (ЭЭ)'!M47/'2024 (Р)'!M3</f>
        <v>0</v>
      </c>
      <c r="N38" s="46">
        <f>'2024 (ЭЭ)'!N47/'2024 (Р)'!N3</f>
        <v>0</v>
      </c>
      <c r="O38" s="46">
        <f>'2024 (ЭЭ)'!O47/'2024 (Р)'!O3</f>
        <v>0</v>
      </c>
      <c r="P38" s="46">
        <f>SUM(J38:O38)/6</f>
        <v>0</v>
      </c>
      <c r="Q38" s="11">
        <f>(I38+P38)/2</f>
        <v>216.19060143987144</v>
      </c>
      <c r="S38" s="8"/>
      <c r="T38" s="8"/>
    </row>
    <row r="39" spans="1:21" x14ac:dyDescent="0.25">
      <c r="A39" s="3"/>
      <c r="B39" s="10" t="s">
        <v>18</v>
      </c>
      <c r="C39" s="46">
        <f>'2024 (ЭЭ)'!C48/'2024 (Р)'!C3</f>
        <v>798.79569892473114</v>
      </c>
      <c r="D39" s="46">
        <f>'2024 (ЭЭ)'!D48/'2024 (Р)'!D3</f>
        <v>970.205459770115</v>
      </c>
      <c r="E39" s="46">
        <f>'2024 (ЭЭ)'!E48/'2024 (Р)'!E3</f>
        <v>0</v>
      </c>
      <c r="F39" s="46">
        <f>'2024 (ЭЭ)'!F48/'2024 (Р)'!F3</f>
        <v>0</v>
      </c>
      <c r="G39" s="46">
        <f>'2024 (ЭЭ)'!G48/'2024 (Р)'!G3</f>
        <v>0</v>
      </c>
      <c r="H39" s="46">
        <f>'2024 (ЭЭ)'!H48/'2024 (Р)'!H3</f>
        <v>0</v>
      </c>
      <c r="I39" s="46">
        <f>SUM(C39:H39)/6</f>
        <v>294.83352644914106</v>
      </c>
      <c r="J39" s="46">
        <f>'2024 (ЭЭ)'!J48/'2024 (Р)'!J3</f>
        <v>0</v>
      </c>
      <c r="K39" s="46">
        <f>'2024 (ЭЭ)'!K48/'2024 (Р)'!K3</f>
        <v>0</v>
      </c>
      <c r="L39" s="46">
        <f>'2024 (ЭЭ)'!L48/'2024 (Р)'!L3</f>
        <v>0</v>
      </c>
      <c r="M39" s="46">
        <f>'2024 (ЭЭ)'!M48/'2024 (Р)'!M3</f>
        <v>0</v>
      </c>
      <c r="N39" s="46">
        <f>'2024 (ЭЭ)'!N48/'2024 (Р)'!N3</f>
        <v>0</v>
      </c>
      <c r="O39" s="46">
        <f>'2024 (ЭЭ)'!O48/'2024 (Р)'!O3</f>
        <v>0</v>
      </c>
      <c r="P39" s="46">
        <f>SUM(J39:O39)/6</f>
        <v>0</v>
      </c>
      <c r="Q39" s="11">
        <f>(I39+P39)/2</f>
        <v>147.41676322457053</v>
      </c>
      <c r="S39" s="8"/>
      <c r="T39" s="8"/>
    </row>
    <row r="40" spans="1:21" x14ac:dyDescent="0.25">
      <c r="A40" s="5" t="s">
        <v>32</v>
      </c>
      <c r="B40" s="10" t="s">
        <v>33</v>
      </c>
      <c r="C40" s="46">
        <f t="shared" ref="C40:J40" si="94">C44+C45</f>
        <v>2717.3427419354839</v>
      </c>
      <c r="D40" s="46">
        <f t="shared" si="94"/>
        <v>2480.2083333333335</v>
      </c>
      <c r="E40" s="46">
        <f t="shared" si="94"/>
        <v>0</v>
      </c>
      <c r="F40" s="46">
        <f t="shared" si="94"/>
        <v>0</v>
      </c>
      <c r="G40" s="46">
        <f t="shared" si="94"/>
        <v>0</v>
      </c>
      <c r="H40" s="46">
        <f t="shared" si="94"/>
        <v>0</v>
      </c>
      <c r="I40" s="46">
        <f t="shared" si="94"/>
        <v>866.25851254480278</v>
      </c>
      <c r="J40" s="46">
        <f t="shared" si="94"/>
        <v>0</v>
      </c>
      <c r="K40" s="46">
        <f t="shared" ref="K40" si="95">K44+K45</f>
        <v>0</v>
      </c>
      <c r="L40" s="46">
        <f t="shared" ref="L40:N40" si="96">L44+L45</f>
        <v>0</v>
      </c>
      <c r="M40" s="46">
        <f t="shared" si="96"/>
        <v>0</v>
      </c>
      <c r="N40" s="46">
        <f t="shared" si="96"/>
        <v>0</v>
      </c>
      <c r="O40" s="46">
        <f t="shared" ref="O40" si="97">O44+O45</f>
        <v>0</v>
      </c>
      <c r="P40" s="46">
        <f>P44+P45</f>
        <v>0</v>
      </c>
      <c r="Q40" s="11">
        <f>Q44+Q45</f>
        <v>433.12925627240139</v>
      </c>
    </row>
    <row r="41" spans="1:21" ht="31.5" x14ac:dyDescent="0.25">
      <c r="A41" s="5"/>
      <c r="B41" s="6" t="s">
        <v>34</v>
      </c>
      <c r="C41" s="40">
        <f t="shared" ref="C41:D41" si="98">C6-C19</f>
        <v>500.1895161290322</v>
      </c>
      <c r="D41" s="40">
        <f t="shared" si="98"/>
        <v>-1137.7887931034493</v>
      </c>
      <c r="E41" s="40">
        <f t="shared" ref="E41:F41" si="99">E6-E19</f>
        <v>0</v>
      </c>
      <c r="F41" s="40">
        <f t="shared" si="99"/>
        <v>0</v>
      </c>
      <c r="G41" s="40">
        <f t="shared" ref="G41:I41" si="100">G6-G19</f>
        <v>0</v>
      </c>
      <c r="H41" s="40">
        <f t="shared" ref="H41:J41" si="101">H6-H19</f>
        <v>0</v>
      </c>
      <c r="I41" s="40">
        <f t="shared" si="100"/>
        <v>-98.35884006921242</v>
      </c>
      <c r="J41" s="40">
        <f t="shared" si="101"/>
        <v>0</v>
      </c>
      <c r="K41" s="40">
        <f t="shared" ref="K41" si="102">K6-K19</f>
        <v>0</v>
      </c>
      <c r="L41" s="40">
        <f t="shared" ref="L41:N41" si="103">L6-L19</f>
        <v>0</v>
      </c>
      <c r="M41" s="40">
        <f t="shared" si="103"/>
        <v>0</v>
      </c>
      <c r="N41" s="40">
        <f t="shared" si="103"/>
        <v>0</v>
      </c>
      <c r="O41" s="40">
        <f t="shared" ref="O41" si="104">O6-O19</f>
        <v>0</v>
      </c>
      <c r="P41" s="40">
        <f t="shared" ref="P41:Q41" si="105">P6-P19</f>
        <v>0</v>
      </c>
      <c r="Q41" s="7">
        <f t="shared" si="105"/>
        <v>-47.599628445185999</v>
      </c>
      <c r="S41" s="8"/>
      <c r="T41" s="8"/>
      <c r="U41" s="8"/>
    </row>
    <row r="42" spans="1:21" x14ac:dyDescent="0.25">
      <c r="A42" s="14"/>
      <c r="B42" s="15" t="s">
        <v>35</v>
      </c>
      <c r="C42" s="41">
        <f t="shared" ref="C42:D42" si="106">C41/C5</f>
        <v>5.1909156569836967E-2</v>
      </c>
      <c r="D42" s="41">
        <f t="shared" si="106"/>
        <v>-0.12482161045681921</v>
      </c>
      <c r="E42" s="41" t="e">
        <f t="shared" ref="E42:F42" si="107">E41/E5</f>
        <v>#DIV/0!</v>
      </c>
      <c r="F42" s="41" t="e">
        <f t="shared" si="107"/>
        <v>#DIV/0!</v>
      </c>
      <c r="G42" s="41" t="e">
        <f t="shared" ref="G42:I42" si="108">G41/G5</f>
        <v>#DIV/0!</v>
      </c>
      <c r="H42" s="41" t="e">
        <f t="shared" ref="H42:J42" si="109">H41/H5</f>
        <v>#DIV/0!</v>
      </c>
      <c r="I42" s="41">
        <f t="shared" si="108"/>
        <v>-3.1472844994321118E-2</v>
      </c>
      <c r="J42" s="41" t="e">
        <f t="shared" si="109"/>
        <v>#DIV/0!</v>
      </c>
      <c r="K42" s="41" t="e">
        <f t="shared" ref="K42" si="110">K41/K5</f>
        <v>#DIV/0!</v>
      </c>
      <c r="L42" s="41" t="e">
        <f t="shared" ref="L42:N42" si="111">L41/L5</f>
        <v>#DIV/0!</v>
      </c>
      <c r="M42" s="41" t="e">
        <f t="shared" si="111"/>
        <v>#DIV/0!</v>
      </c>
      <c r="N42" s="41" t="e">
        <f t="shared" si="111"/>
        <v>#DIV/0!</v>
      </c>
      <c r="O42" s="41" t="e">
        <f t="shared" ref="O42" si="112">O41/O5</f>
        <v>#DIV/0!</v>
      </c>
      <c r="P42" s="41" t="e">
        <f t="shared" ref="P42:Q42" si="113">P41/P5</f>
        <v>#DIV/0!</v>
      </c>
      <c r="Q42" s="44">
        <f t="shared" si="113"/>
        <v>-3.0461842103637015E-2</v>
      </c>
    </row>
    <row r="43" spans="1:21" x14ac:dyDescent="0.25">
      <c r="A43" s="17"/>
      <c r="B43" s="18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21" x14ac:dyDescent="0.25">
      <c r="B44" s="1" t="s">
        <v>59</v>
      </c>
      <c r="C44" s="8">
        <f>'2024 (ЭЭ)'!C53/'2024 (Р)'!C3</f>
        <v>543.43548387096769</v>
      </c>
      <c r="D44" s="8">
        <f>'2024 (ЭЭ)'!D53/'2024 (Р)'!D3</f>
        <v>530.71982758620686</v>
      </c>
      <c r="E44" s="8">
        <f>'2024 (ЭЭ)'!E53/'2024 (Р)'!E3</f>
        <v>0</v>
      </c>
      <c r="F44" s="8">
        <f>'2024 (ЭЭ)'!F53/'2024 (Р)'!F3</f>
        <v>0</v>
      </c>
      <c r="G44" s="8">
        <f>'2024 (ЭЭ)'!G53/'2024 (Р)'!G3</f>
        <v>0</v>
      </c>
      <c r="H44" s="8">
        <f>'2024 (ЭЭ)'!H53/'2024 (Р)'!H3</f>
        <v>0</v>
      </c>
      <c r="I44" s="8">
        <f>SUM(C44:H44)/6</f>
        <v>179.02588524286242</v>
      </c>
      <c r="J44" s="8">
        <f>'2024 (ЭЭ)'!J53/'2024 (Р)'!J3</f>
        <v>0</v>
      </c>
      <c r="K44" s="8">
        <f>'2024 (ЭЭ)'!K53/'2024 (Р)'!K3</f>
        <v>0</v>
      </c>
      <c r="L44" s="8">
        <f>'2024 (ЭЭ)'!L53/'2024 (Р)'!L3</f>
        <v>0</v>
      </c>
      <c r="M44" s="8">
        <f>'2024 (ЭЭ)'!M53/'2024 (Р)'!M3</f>
        <v>0</v>
      </c>
      <c r="N44" s="8">
        <f>'2024 (ЭЭ)'!N53/'2024 (Р)'!N3</f>
        <v>0</v>
      </c>
      <c r="O44" s="8">
        <f>'2024 (ЭЭ)'!O53/'2024 (Р)'!O3</f>
        <v>0</v>
      </c>
      <c r="P44" s="8">
        <f>SUM(J44:O44)/6</f>
        <v>0</v>
      </c>
      <c r="Q44" s="48">
        <f>(I44+P44)/2</f>
        <v>89.512942621431208</v>
      </c>
    </row>
    <row r="45" spans="1:21" x14ac:dyDescent="0.25">
      <c r="B45" s="1" t="s">
        <v>55</v>
      </c>
      <c r="C45" s="48">
        <f>'2024 (ЭЭ)'!C54/'2024 (Р)'!C3</f>
        <v>2173.9072580645161</v>
      </c>
      <c r="D45" s="48">
        <f>'2024 (ЭЭ)'!D54/'2024 (Р)'!D3</f>
        <v>1949.4885057471265</v>
      </c>
      <c r="E45" s="48">
        <f>'2024 (ЭЭ)'!E54/'2024 (Р)'!E3</f>
        <v>0</v>
      </c>
      <c r="F45" s="48">
        <f>'2024 (ЭЭ)'!F54/'2024 (Р)'!F3</f>
        <v>0</v>
      </c>
      <c r="G45" s="48">
        <f>'2024 (ЭЭ)'!G54/'2024 (Р)'!G3</f>
        <v>0</v>
      </c>
      <c r="H45" s="48">
        <f>'2024 (ЭЭ)'!H54/'2024 (Р)'!H3</f>
        <v>0</v>
      </c>
      <c r="I45" s="48">
        <f>SUM(C45:H45)/6</f>
        <v>687.2326273019404</v>
      </c>
      <c r="J45" s="48">
        <f>'2024 (ЭЭ)'!J54/'2024 (Р)'!J3</f>
        <v>0</v>
      </c>
      <c r="K45" s="48">
        <f>'2024 (ЭЭ)'!K54/'2024 (Р)'!K3</f>
        <v>0</v>
      </c>
      <c r="L45" s="48">
        <f>'2024 (ЭЭ)'!L54/'2024 (Р)'!L3</f>
        <v>0</v>
      </c>
      <c r="M45" s="48">
        <f>'2024 (ЭЭ)'!M54/'2024 (Р)'!M3</f>
        <v>0</v>
      </c>
      <c r="N45" s="48">
        <f>'2024 (ЭЭ)'!N54/'2024 (Р)'!N3</f>
        <v>0</v>
      </c>
      <c r="O45" s="48">
        <f>'2024 (ЭЭ)'!O54/'2024 (Р)'!O3</f>
        <v>0</v>
      </c>
      <c r="P45" s="48">
        <f>SUM(J45:O45)/6</f>
        <v>0</v>
      </c>
      <c r="Q45" s="48">
        <f>(I45+P45)/2</f>
        <v>343.6163136509702</v>
      </c>
    </row>
    <row r="46" spans="1:21" x14ac:dyDescent="0.2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</sheetData>
  <pageMargins left="0" right="0" top="0.35433070866141736" bottom="0.15748031496062992" header="0" footer="0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CF98-42A1-46A0-BB71-CC04291CD3D1}">
  <sheetPr>
    <pageSetUpPr fitToPage="1"/>
  </sheetPr>
  <dimension ref="A2:U55"/>
  <sheetViews>
    <sheetView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D55" sqref="D55"/>
    </sheetView>
  </sheetViews>
  <sheetFormatPr defaultRowHeight="15.75" x14ac:dyDescent="0.25"/>
  <cols>
    <col min="1" max="1" width="9.140625" style="1"/>
    <col min="2" max="2" width="59.42578125" style="1" customWidth="1"/>
    <col min="3" max="16" width="16.7109375" style="1" customWidth="1"/>
    <col min="17" max="17" width="16.85546875" style="1" customWidth="1"/>
    <col min="18" max="18" width="9.140625" style="1"/>
    <col min="19" max="19" width="12.5703125" style="1" customWidth="1"/>
    <col min="20" max="21" width="11.28515625" style="1" bestFit="1" customWidth="1"/>
    <col min="22" max="16384" width="9.140625" style="1"/>
  </cols>
  <sheetData>
    <row r="2" spans="1:20" x14ac:dyDescent="0.25">
      <c r="B2" s="2" t="s">
        <v>70</v>
      </c>
    </row>
    <row r="4" spans="1:20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60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61</v>
      </c>
      <c r="Q4" s="3" t="s">
        <v>43</v>
      </c>
    </row>
    <row r="5" spans="1:20" ht="47.25" x14ac:dyDescent="0.25">
      <c r="A5" s="5" t="s">
        <v>13</v>
      </c>
      <c r="B5" s="6" t="s">
        <v>14</v>
      </c>
      <c r="C5" s="7">
        <f t="shared" ref="C5:P5" si="0">C6</f>
        <v>7661760</v>
      </c>
      <c r="D5" s="7">
        <f t="shared" si="0"/>
        <v>6805769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13513344</v>
      </c>
      <c r="J5" s="7">
        <f t="shared" si="0"/>
        <v>0</v>
      </c>
      <c r="K5" s="7">
        <f>K6</f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>O6</f>
        <v>0</v>
      </c>
      <c r="P5" s="7">
        <f t="shared" si="0"/>
        <v>0</v>
      </c>
      <c r="Q5" s="7">
        <f>I5+P5</f>
        <v>13513344</v>
      </c>
      <c r="S5" s="8"/>
      <c r="T5" s="8"/>
    </row>
    <row r="6" spans="1:20" x14ac:dyDescent="0.25">
      <c r="A6" s="5" t="s">
        <v>15</v>
      </c>
      <c r="B6" s="9" t="s">
        <v>16</v>
      </c>
      <c r="C6" s="7">
        <f t="shared" ref="C6:N6" si="1">SUM(C7:C8)</f>
        <v>7661760</v>
      </c>
      <c r="D6" s="7">
        <f t="shared" ref="D6" si="2">SUM(D7:D8)</f>
        <v>6805769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13513344</v>
      </c>
      <c r="J6" s="7">
        <f t="shared" si="1"/>
        <v>0</v>
      </c>
      <c r="K6" s="7">
        <f>SUM(K7:K8)</f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>SUM(O7:O8)</f>
        <v>0</v>
      </c>
      <c r="P6" s="7">
        <f>SUM(P7:P8)</f>
        <v>0</v>
      </c>
      <c r="Q6" s="7">
        <f t="shared" ref="Q6:Q50" si="3">I6+P6</f>
        <v>13513344</v>
      </c>
    </row>
    <row r="7" spans="1:20" x14ac:dyDescent="0.25">
      <c r="A7" s="5"/>
      <c r="B7" s="10" t="s">
        <v>46</v>
      </c>
      <c r="C7" s="7">
        <f>C10+C13</f>
        <v>6369066</v>
      </c>
      <c r="D7" s="7">
        <f>D10+D13</f>
        <v>5630634</v>
      </c>
      <c r="E7" s="7">
        <f t="shared" ref="D7:J7" si="4">E10+E13</f>
        <v>0</v>
      </c>
      <c r="F7" s="7">
        <f t="shared" si="4"/>
        <v>0</v>
      </c>
      <c r="G7" s="7">
        <f t="shared" si="4"/>
        <v>0</v>
      </c>
      <c r="H7" s="7">
        <f t="shared" si="4"/>
        <v>0</v>
      </c>
      <c r="I7" s="7">
        <f t="shared" si="4"/>
        <v>11999700</v>
      </c>
      <c r="J7" s="7">
        <f t="shared" si="4"/>
        <v>0</v>
      </c>
      <c r="K7" s="7">
        <f>K10+K13</f>
        <v>0</v>
      </c>
      <c r="L7" s="7">
        <f t="shared" ref="L7:M7" si="5">L10+L13</f>
        <v>0</v>
      </c>
      <c r="M7" s="7">
        <f t="shared" si="5"/>
        <v>0</v>
      </c>
      <c r="N7" s="7">
        <f t="shared" ref="N7" si="6">N10+N13</f>
        <v>0</v>
      </c>
      <c r="O7" s="7">
        <f>O10+O13</f>
        <v>0</v>
      </c>
      <c r="P7" s="7">
        <f>P10+P13</f>
        <v>0</v>
      </c>
      <c r="Q7" s="7">
        <f t="shared" si="3"/>
        <v>11999700</v>
      </c>
    </row>
    <row r="8" spans="1:20" x14ac:dyDescent="0.25">
      <c r="A8" s="5"/>
      <c r="B8" s="10" t="s">
        <v>17</v>
      </c>
      <c r="C8" s="7">
        <f>C17+C20+C23+C26</f>
        <v>1292694</v>
      </c>
      <c r="D8" s="7">
        <f>D17+D20+D23+D26</f>
        <v>1175135</v>
      </c>
      <c r="E8" s="7">
        <f t="shared" ref="D8:J8" si="7">E17</f>
        <v>0</v>
      </c>
      <c r="F8" s="7">
        <f t="shared" si="7"/>
        <v>0</v>
      </c>
      <c r="G8" s="7">
        <f t="shared" si="7"/>
        <v>0</v>
      </c>
      <c r="H8" s="7">
        <f t="shared" si="7"/>
        <v>0</v>
      </c>
      <c r="I8" s="7">
        <f t="shared" si="7"/>
        <v>1513644</v>
      </c>
      <c r="J8" s="7">
        <f t="shared" si="7"/>
        <v>0</v>
      </c>
      <c r="K8" s="7">
        <f>K17</f>
        <v>0</v>
      </c>
      <c r="L8" s="7">
        <f t="shared" ref="L8:M8" si="8">L17</f>
        <v>0</v>
      </c>
      <c r="M8" s="7">
        <f t="shared" si="8"/>
        <v>0</v>
      </c>
      <c r="N8" s="7">
        <f t="shared" ref="N8" si="9">N17</f>
        <v>0</v>
      </c>
      <c r="O8" s="7">
        <f>O17</f>
        <v>0</v>
      </c>
      <c r="P8" s="7">
        <f>P17</f>
        <v>0</v>
      </c>
      <c r="Q8" s="7">
        <f t="shared" si="3"/>
        <v>1513644</v>
      </c>
    </row>
    <row r="9" spans="1:20" x14ac:dyDescent="0.25">
      <c r="A9" s="5" t="s">
        <v>19</v>
      </c>
      <c r="B9" s="10" t="s">
        <v>54</v>
      </c>
      <c r="C9" s="11">
        <f t="shared" ref="C9:D9" si="10">SUM(C10:C11)</f>
        <v>3340152</v>
      </c>
      <c r="D9" s="11">
        <f t="shared" ref="D9" si="11">SUM(D10:D11)</f>
        <v>3078756</v>
      </c>
      <c r="E9" s="11">
        <f t="shared" ref="E9:F9" si="12">SUM(E10:E11)</f>
        <v>0</v>
      </c>
      <c r="F9" s="11">
        <f t="shared" si="12"/>
        <v>0</v>
      </c>
      <c r="G9" s="11">
        <f t="shared" ref="G9:I9" si="13">SUM(G10:G11)</f>
        <v>0</v>
      </c>
      <c r="H9" s="11">
        <f t="shared" ref="H9:J9" si="14">SUM(H10:H11)</f>
        <v>0</v>
      </c>
      <c r="I9" s="11">
        <f t="shared" si="13"/>
        <v>6418908</v>
      </c>
      <c r="J9" s="11">
        <f t="shared" si="14"/>
        <v>0</v>
      </c>
      <c r="K9" s="11">
        <f t="shared" ref="K9" si="15">SUM(K10:K11)</f>
        <v>0</v>
      </c>
      <c r="L9" s="11">
        <f t="shared" ref="L9" si="16">SUM(L10:L11)</f>
        <v>0</v>
      </c>
      <c r="M9" s="11">
        <f t="shared" ref="M9" si="17">SUM(M10:M11)</f>
        <v>0</v>
      </c>
      <c r="N9" s="11">
        <f t="shared" ref="N9" si="18">SUM(N10:N11)</f>
        <v>0</v>
      </c>
      <c r="O9" s="11">
        <f t="shared" ref="O9" si="19">SUM(O10:O11)</f>
        <v>0</v>
      </c>
      <c r="P9" s="11">
        <f t="shared" ref="P9" si="20">SUM(P10:P11)</f>
        <v>0</v>
      </c>
      <c r="Q9" s="11">
        <f t="shared" si="3"/>
        <v>6418908</v>
      </c>
    </row>
    <row r="10" spans="1:20" x14ac:dyDescent="0.25">
      <c r="A10" s="5"/>
      <c r="B10" s="10" t="s">
        <v>46</v>
      </c>
      <c r="C10" s="45">
        <f>[2]январь!$D$14</f>
        <v>3340152</v>
      </c>
      <c r="D10" s="45">
        <f>[4]февраль!$D$14</f>
        <v>3078756</v>
      </c>
      <c r="E10" s="45"/>
      <c r="F10" s="45"/>
      <c r="G10" s="45"/>
      <c r="H10" s="45"/>
      <c r="I10" s="45">
        <f>SUM(C10:H10)</f>
        <v>6418908</v>
      </c>
      <c r="J10" s="45"/>
      <c r="K10" s="45"/>
      <c r="L10" s="45"/>
      <c r="M10" s="45"/>
      <c r="N10" s="45"/>
      <c r="O10" s="45"/>
      <c r="P10" s="45">
        <f>SUM(J10:O10)</f>
        <v>0</v>
      </c>
      <c r="Q10" s="11">
        <f t="shared" si="3"/>
        <v>6418908</v>
      </c>
    </row>
    <row r="11" spans="1:20" x14ac:dyDescent="0.25">
      <c r="A11" s="5"/>
      <c r="B11" s="10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3"/>
        <v>0</v>
      </c>
    </row>
    <row r="12" spans="1:20" x14ac:dyDescent="0.25">
      <c r="A12" s="24" t="s">
        <v>48</v>
      </c>
      <c r="B12" s="10" t="s">
        <v>58</v>
      </c>
      <c r="C12" s="11">
        <f t="shared" ref="C12:D12" si="21">C14</f>
        <v>0</v>
      </c>
      <c r="D12" s="11">
        <f t="shared" ref="D12" si="22">D14</f>
        <v>0</v>
      </c>
      <c r="E12" s="11">
        <f t="shared" ref="E12:F12" si="23">E14</f>
        <v>0</v>
      </c>
      <c r="F12" s="11">
        <f t="shared" si="23"/>
        <v>0</v>
      </c>
      <c r="G12" s="11">
        <f t="shared" ref="G12:I12" si="24">G14</f>
        <v>0</v>
      </c>
      <c r="H12" s="11">
        <f t="shared" ref="H12:K12" si="25">H14</f>
        <v>0</v>
      </c>
      <c r="I12" s="11">
        <f t="shared" si="24"/>
        <v>0</v>
      </c>
      <c r="J12" s="11">
        <f t="shared" si="25"/>
        <v>0</v>
      </c>
      <c r="K12" s="11">
        <f t="shared" si="25"/>
        <v>0</v>
      </c>
      <c r="L12" s="11">
        <f t="shared" ref="L12:M12" si="26">L14</f>
        <v>0</v>
      </c>
      <c r="M12" s="11">
        <f t="shared" si="26"/>
        <v>0</v>
      </c>
      <c r="N12" s="11">
        <f t="shared" ref="N12" si="27">N14</f>
        <v>0</v>
      </c>
      <c r="O12" s="11">
        <f t="shared" ref="O12" si="28">O14</f>
        <v>0</v>
      </c>
      <c r="P12" s="11">
        <f t="shared" ref="P12" si="29">P14</f>
        <v>0</v>
      </c>
      <c r="Q12" s="11">
        <f t="shared" si="3"/>
        <v>0</v>
      </c>
      <c r="S12" s="8"/>
    </row>
    <row r="13" spans="1:20" x14ac:dyDescent="0.25">
      <c r="A13" s="5"/>
      <c r="B13" s="10" t="s">
        <v>46</v>
      </c>
      <c r="C13" s="45">
        <f>[2]январь!$D$15</f>
        <v>3028914</v>
      </c>
      <c r="D13" s="45">
        <f>[4]февраль!$D$15</f>
        <v>2551878</v>
      </c>
      <c r="E13" s="45"/>
      <c r="F13" s="45"/>
      <c r="G13" s="45"/>
      <c r="H13" s="45"/>
      <c r="I13" s="45">
        <f>SUM(C13:H13)</f>
        <v>5580792</v>
      </c>
      <c r="J13" s="45"/>
      <c r="K13" s="45"/>
      <c r="L13" s="45"/>
      <c r="M13" s="45"/>
      <c r="N13" s="45"/>
      <c r="O13" s="45"/>
      <c r="P13" s="45">
        <f>SUM(J13:O13)</f>
        <v>0</v>
      </c>
      <c r="Q13" s="11">
        <f t="shared" si="3"/>
        <v>5580792</v>
      </c>
    </row>
    <row r="14" spans="1:20" x14ac:dyDescent="0.25">
      <c r="A14" s="5"/>
      <c r="B14" s="10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3"/>
        <v>0</v>
      </c>
    </row>
    <row r="15" spans="1:20" x14ac:dyDescent="0.25">
      <c r="A15" s="24" t="s">
        <v>52</v>
      </c>
      <c r="B15" s="10" t="s">
        <v>53</v>
      </c>
      <c r="C15" s="11">
        <f t="shared" ref="C15:O15" si="30">C16</f>
        <v>0</v>
      </c>
      <c r="D15" s="11">
        <f t="shared" si="30"/>
        <v>0</v>
      </c>
      <c r="E15" s="11">
        <f t="shared" si="30"/>
        <v>0</v>
      </c>
      <c r="F15" s="11">
        <f t="shared" si="30"/>
        <v>0</v>
      </c>
      <c r="G15" s="11">
        <f t="shared" si="30"/>
        <v>0</v>
      </c>
      <c r="H15" s="11">
        <f t="shared" si="30"/>
        <v>0</v>
      </c>
      <c r="I15" s="11">
        <f t="shared" si="30"/>
        <v>0</v>
      </c>
      <c r="J15" s="11">
        <f t="shared" si="30"/>
        <v>0</v>
      </c>
      <c r="K15" s="11">
        <f t="shared" si="30"/>
        <v>0</v>
      </c>
      <c r="L15" s="11">
        <f t="shared" si="30"/>
        <v>0</v>
      </c>
      <c r="M15" s="11">
        <f t="shared" si="30"/>
        <v>0</v>
      </c>
      <c r="N15" s="11">
        <f t="shared" si="30"/>
        <v>0</v>
      </c>
      <c r="O15" s="11">
        <f t="shared" si="30"/>
        <v>0</v>
      </c>
      <c r="P15" s="11">
        <f t="shared" ref="P15" si="31">P16</f>
        <v>0</v>
      </c>
      <c r="Q15" s="11">
        <f t="shared" si="3"/>
        <v>0</v>
      </c>
      <c r="S15" s="8"/>
    </row>
    <row r="16" spans="1:20" x14ac:dyDescent="0.25">
      <c r="A16" s="5"/>
      <c r="B16" s="10" t="s">
        <v>46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3"/>
        <v>0</v>
      </c>
    </row>
    <row r="17" spans="1:20" x14ac:dyDescent="0.25">
      <c r="A17" s="5"/>
      <c r="B17" s="10" t="s">
        <v>17</v>
      </c>
      <c r="C17" s="45">
        <f>[2]январь!$F$16</f>
        <v>800016</v>
      </c>
      <c r="D17" s="45">
        <f>[4]февраль!$F$16</f>
        <v>713628</v>
      </c>
      <c r="E17" s="45"/>
      <c r="F17" s="45"/>
      <c r="G17" s="45"/>
      <c r="H17" s="45"/>
      <c r="I17" s="45">
        <f>SUM(C17:H17)</f>
        <v>1513644</v>
      </c>
      <c r="J17" s="45"/>
      <c r="K17" s="45"/>
      <c r="L17" s="45"/>
      <c r="M17" s="45"/>
      <c r="N17" s="45"/>
      <c r="O17" s="45"/>
      <c r="P17" s="45">
        <f>SUM(J17:O17)</f>
        <v>0</v>
      </c>
      <c r="Q17" s="11">
        <f t="shared" si="3"/>
        <v>1513644</v>
      </c>
    </row>
    <row r="18" spans="1:20" x14ac:dyDescent="0.25">
      <c r="A18" s="24" t="s">
        <v>52</v>
      </c>
      <c r="B18" s="10" t="s">
        <v>66</v>
      </c>
      <c r="C18" s="11">
        <f t="shared" ref="C18:P18" si="32">C19</f>
        <v>0</v>
      </c>
      <c r="D18" s="11">
        <f t="shared" si="32"/>
        <v>0</v>
      </c>
      <c r="E18" s="11">
        <f t="shared" si="32"/>
        <v>0</v>
      </c>
      <c r="F18" s="11">
        <f t="shared" si="32"/>
        <v>0</v>
      </c>
      <c r="G18" s="11">
        <f t="shared" si="32"/>
        <v>0</v>
      </c>
      <c r="H18" s="11">
        <f t="shared" si="32"/>
        <v>0</v>
      </c>
      <c r="I18" s="11">
        <f t="shared" si="32"/>
        <v>0</v>
      </c>
      <c r="J18" s="11">
        <f t="shared" si="32"/>
        <v>0</v>
      </c>
      <c r="K18" s="11">
        <f t="shared" si="32"/>
        <v>0</v>
      </c>
      <c r="L18" s="11">
        <f t="shared" si="32"/>
        <v>0</v>
      </c>
      <c r="M18" s="11">
        <f t="shared" si="32"/>
        <v>0</v>
      </c>
      <c r="N18" s="11">
        <f t="shared" si="32"/>
        <v>0</v>
      </c>
      <c r="O18" s="11">
        <f t="shared" si="32"/>
        <v>0</v>
      </c>
      <c r="P18" s="11">
        <f t="shared" si="32"/>
        <v>0</v>
      </c>
      <c r="Q18" s="11">
        <f t="shared" ref="Q18:Q20" si="33">I18+P18</f>
        <v>0</v>
      </c>
      <c r="S18" s="8"/>
    </row>
    <row r="19" spans="1:20" x14ac:dyDescent="0.25">
      <c r="A19" s="5"/>
      <c r="B19" s="10" t="s">
        <v>46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 t="shared" si="33"/>
        <v>0</v>
      </c>
    </row>
    <row r="20" spans="1:20" x14ac:dyDescent="0.25">
      <c r="A20" s="5"/>
      <c r="B20" s="10" t="s">
        <v>17</v>
      </c>
      <c r="C20" s="45">
        <f>[2]январь!$F$17</f>
        <v>169491</v>
      </c>
      <c r="D20" s="45">
        <f>[4]февраль!$F$17</f>
        <v>164298</v>
      </c>
      <c r="E20" s="45"/>
      <c r="F20" s="45"/>
      <c r="G20" s="45"/>
      <c r="H20" s="45"/>
      <c r="I20" s="45">
        <f>SUM(C20:H20)</f>
        <v>333789</v>
      </c>
      <c r="J20" s="45"/>
      <c r="K20" s="45"/>
      <c r="L20" s="45"/>
      <c r="M20" s="45"/>
      <c r="N20" s="45"/>
      <c r="O20" s="45"/>
      <c r="P20" s="45">
        <f>SUM(J20:O20)</f>
        <v>0</v>
      </c>
      <c r="Q20" s="11">
        <f t="shared" si="33"/>
        <v>333789</v>
      </c>
    </row>
    <row r="21" spans="1:20" x14ac:dyDescent="0.25">
      <c r="A21" s="24" t="s">
        <v>52</v>
      </c>
      <c r="B21" s="10" t="s">
        <v>67</v>
      </c>
      <c r="C21" s="11">
        <f t="shared" ref="C21:P21" si="34">C22</f>
        <v>0</v>
      </c>
      <c r="D21" s="11">
        <f t="shared" si="34"/>
        <v>0</v>
      </c>
      <c r="E21" s="11">
        <f t="shared" si="34"/>
        <v>0</v>
      </c>
      <c r="F21" s="11">
        <f t="shared" si="34"/>
        <v>0</v>
      </c>
      <c r="G21" s="11">
        <f t="shared" si="34"/>
        <v>0</v>
      </c>
      <c r="H21" s="11">
        <f t="shared" si="34"/>
        <v>0</v>
      </c>
      <c r="I21" s="11">
        <f t="shared" si="34"/>
        <v>0</v>
      </c>
      <c r="J21" s="11">
        <f t="shared" si="34"/>
        <v>0</v>
      </c>
      <c r="K21" s="11">
        <f t="shared" si="34"/>
        <v>0</v>
      </c>
      <c r="L21" s="11">
        <f t="shared" si="34"/>
        <v>0</v>
      </c>
      <c r="M21" s="11">
        <f t="shared" si="34"/>
        <v>0</v>
      </c>
      <c r="N21" s="11">
        <f t="shared" si="34"/>
        <v>0</v>
      </c>
      <c r="O21" s="11">
        <f t="shared" si="34"/>
        <v>0</v>
      </c>
      <c r="P21" s="11">
        <f t="shared" si="34"/>
        <v>0</v>
      </c>
      <c r="Q21" s="11">
        <f t="shared" ref="Q21:Q23" si="35">I21+P21</f>
        <v>0</v>
      </c>
      <c r="S21" s="8"/>
    </row>
    <row r="22" spans="1:20" x14ac:dyDescent="0.25">
      <c r="A22" s="5"/>
      <c r="B22" s="10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f t="shared" si="35"/>
        <v>0</v>
      </c>
    </row>
    <row r="23" spans="1:20" x14ac:dyDescent="0.25">
      <c r="A23" s="5"/>
      <c r="B23" s="10" t="s">
        <v>17</v>
      </c>
      <c r="C23" s="45">
        <f>[2]январь!$F$18</f>
        <v>158447</v>
      </c>
      <c r="D23" s="45">
        <f>[4]февраль!$F$18</f>
        <v>136800</v>
      </c>
      <c r="E23" s="45"/>
      <c r="F23" s="45"/>
      <c r="G23" s="45"/>
      <c r="H23" s="45"/>
      <c r="I23" s="45">
        <f>SUM(C23:H23)</f>
        <v>295247</v>
      </c>
      <c r="J23" s="45"/>
      <c r="K23" s="45"/>
      <c r="L23" s="45"/>
      <c r="M23" s="45"/>
      <c r="N23" s="45"/>
      <c r="O23" s="45"/>
      <c r="P23" s="45">
        <f>SUM(J23:O23)</f>
        <v>0</v>
      </c>
      <c r="Q23" s="11">
        <f t="shared" si="35"/>
        <v>295247</v>
      </c>
    </row>
    <row r="24" spans="1:20" x14ac:dyDescent="0.25">
      <c r="A24" s="24" t="s">
        <v>52</v>
      </c>
      <c r="B24" s="10" t="s">
        <v>68</v>
      </c>
      <c r="C24" s="11">
        <f t="shared" ref="C24:P24" si="36">C25</f>
        <v>0</v>
      </c>
      <c r="D24" s="11">
        <f t="shared" si="36"/>
        <v>0</v>
      </c>
      <c r="E24" s="11">
        <f t="shared" si="36"/>
        <v>0</v>
      </c>
      <c r="F24" s="11">
        <f t="shared" si="36"/>
        <v>0</v>
      </c>
      <c r="G24" s="11">
        <f t="shared" si="36"/>
        <v>0</v>
      </c>
      <c r="H24" s="11">
        <f t="shared" si="36"/>
        <v>0</v>
      </c>
      <c r="I24" s="11">
        <f t="shared" si="36"/>
        <v>0</v>
      </c>
      <c r="J24" s="11">
        <f t="shared" si="36"/>
        <v>0</v>
      </c>
      <c r="K24" s="11">
        <f t="shared" si="36"/>
        <v>0</v>
      </c>
      <c r="L24" s="11">
        <f t="shared" si="36"/>
        <v>0</v>
      </c>
      <c r="M24" s="11">
        <f t="shared" si="36"/>
        <v>0</v>
      </c>
      <c r="N24" s="11">
        <f t="shared" si="36"/>
        <v>0</v>
      </c>
      <c r="O24" s="11">
        <f t="shared" si="36"/>
        <v>0</v>
      </c>
      <c r="P24" s="11">
        <f t="shared" si="36"/>
        <v>0</v>
      </c>
      <c r="Q24" s="11">
        <f t="shared" ref="Q24:Q26" si="37">I24+P24</f>
        <v>0</v>
      </c>
      <c r="S24" s="8"/>
    </row>
    <row r="25" spans="1:20" x14ac:dyDescent="0.25">
      <c r="A25" s="5"/>
      <c r="B25" s="10" t="s">
        <v>46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f t="shared" si="37"/>
        <v>0</v>
      </c>
    </row>
    <row r="26" spans="1:20" x14ac:dyDescent="0.25">
      <c r="A26" s="5"/>
      <c r="B26" s="10" t="s">
        <v>17</v>
      </c>
      <c r="C26" s="45">
        <f>[2]январь!$F$19</f>
        <v>164740</v>
      </c>
      <c r="D26" s="45">
        <f>[4]февраль!$F$19</f>
        <v>160409</v>
      </c>
      <c r="E26" s="45"/>
      <c r="F26" s="45"/>
      <c r="G26" s="45"/>
      <c r="H26" s="45"/>
      <c r="I26" s="45">
        <f>SUM(C26:H26)</f>
        <v>325149</v>
      </c>
      <c r="J26" s="45"/>
      <c r="K26" s="45"/>
      <c r="L26" s="45"/>
      <c r="M26" s="45"/>
      <c r="N26" s="45"/>
      <c r="O26" s="45"/>
      <c r="P26" s="45">
        <f>SUM(J26:O26)</f>
        <v>0</v>
      </c>
      <c r="Q26" s="11">
        <f t="shared" si="37"/>
        <v>325149</v>
      </c>
    </row>
    <row r="27" spans="1:20" x14ac:dyDescent="0.25">
      <c r="A27" s="5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f t="shared" si="3"/>
        <v>0</v>
      </c>
    </row>
    <row r="28" spans="1:20" x14ac:dyDescent="0.25">
      <c r="A28" s="5" t="s">
        <v>21</v>
      </c>
      <c r="B28" s="6" t="s">
        <v>22</v>
      </c>
      <c r="C28" s="7">
        <f t="shared" ref="C28:D28" si="38">C29+C49</f>
        <v>6851591</v>
      </c>
      <c r="D28" s="7">
        <f t="shared" ref="D28" si="39">D29+D49</f>
        <v>7190626</v>
      </c>
      <c r="E28" s="7">
        <f t="shared" ref="E28:F28" si="40">E29+E49</f>
        <v>0</v>
      </c>
      <c r="F28" s="7">
        <f t="shared" si="40"/>
        <v>0</v>
      </c>
      <c r="G28" s="7">
        <f t="shared" ref="G28:I28" si="41">G29+G49</f>
        <v>0</v>
      </c>
      <c r="H28" s="7">
        <f t="shared" ref="H28:K28" si="42">H29+H49</f>
        <v>0</v>
      </c>
      <c r="I28" s="7">
        <f t="shared" si="41"/>
        <v>14006917</v>
      </c>
      <c r="J28" s="7">
        <f t="shared" si="42"/>
        <v>0</v>
      </c>
      <c r="K28" s="7">
        <f t="shared" si="42"/>
        <v>0</v>
      </c>
      <c r="L28" s="7">
        <f>L29+L49</f>
        <v>0</v>
      </c>
      <c r="M28" s="7">
        <f t="shared" ref="M28" si="43">M29+M49</f>
        <v>0</v>
      </c>
      <c r="N28" s="7">
        <f t="shared" ref="N28" si="44">N29+N49</f>
        <v>0</v>
      </c>
      <c r="O28" s="7">
        <f t="shared" ref="O28" si="45">O29+O49</f>
        <v>0</v>
      </c>
      <c r="P28" s="7">
        <f t="shared" ref="P28" si="46">P29+P49</f>
        <v>0</v>
      </c>
      <c r="Q28" s="7">
        <f t="shared" si="3"/>
        <v>14006917</v>
      </c>
      <c r="S28" s="8"/>
      <c r="T28" s="8"/>
    </row>
    <row r="29" spans="1:20" s="2" customFormat="1" ht="31.5" x14ac:dyDescent="0.25">
      <c r="A29" s="5" t="s">
        <v>23</v>
      </c>
      <c r="B29" s="10" t="s">
        <v>24</v>
      </c>
      <c r="C29" s="40">
        <f>C30+C37+C40</f>
        <v>4829888</v>
      </c>
      <c r="D29" s="40">
        <f>D30+D37+D40</f>
        <v>5464401</v>
      </c>
      <c r="E29" s="40">
        <f t="shared" ref="E29:F29" si="47">E30+E37+E40</f>
        <v>0</v>
      </c>
      <c r="F29" s="40">
        <f t="shared" si="47"/>
        <v>0</v>
      </c>
      <c r="G29" s="40">
        <f t="shared" ref="G29:I29" si="48">G30+G37+G40</f>
        <v>0</v>
      </c>
      <c r="H29" s="40">
        <f t="shared" ref="H29:K29" si="49">H30+H37+H40</f>
        <v>0</v>
      </c>
      <c r="I29" s="40">
        <f t="shared" si="48"/>
        <v>10258989</v>
      </c>
      <c r="J29" s="40">
        <f t="shared" si="49"/>
        <v>0</v>
      </c>
      <c r="K29" s="40">
        <f t="shared" si="49"/>
        <v>0</v>
      </c>
      <c r="L29" s="40">
        <f t="shared" ref="L29:M29" si="50">L30+L37+L40</f>
        <v>0</v>
      </c>
      <c r="M29" s="40">
        <f t="shared" si="50"/>
        <v>0</v>
      </c>
      <c r="N29" s="40">
        <f t="shared" ref="N29" si="51">N30+N37+N40</f>
        <v>0</v>
      </c>
      <c r="O29" s="40">
        <f t="shared" ref="O29" si="52">O30+O37+O40</f>
        <v>0</v>
      </c>
      <c r="P29" s="40">
        <f t="shared" ref="P29" si="53">P30+P37+P40</f>
        <v>0</v>
      </c>
      <c r="Q29" s="7">
        <f t="shared" si="3"/>
        <v>10258989</v>
      </c>
      <c r="R29" s="21"/>
    </row>
    <row r="30" spans="1:20" s="2" customFormat="1" ht="31.5" x14ac:dyDescent="0.25">
      <c r="A30" s="12" t="s">
        <v>25</v>
      </c>
      <c r="B30" s="10" t="s">
        <v>26</v>
      </c>
      <c r="C30" s="40">
        <f>SUM(C31:C36)</f>
        <v>2138938</v>
      </c>
      <c r="D30" s="40">
        <f>SUM(D31:D36)</f>
        <v>2493668</v>
      </c>
      <c r="E30" s="40">
        <f t="shared" ref="D30:H30" si="54">SUM(E31:E36)</f>
        <v>0</v>
      </c>
      <c r="F30" s="40">
        <f t="shared" si="54"/>
        <v>0</v>
      </c>
      <c r="G30" s="40">
        <f t="shared" si="54"/>
        <v>0</v>
      </c>
      <c r="H30" s="40">
        <f t="shared" si="54"/>
        <v>0</v>
      </c>
      <c r="I30" s="40">
        <f>SUM(I31:I35)</f>
        <v>4597306</v>
      </c>
      <c r="J30" s="40">
        <f>SUM(J31:J35)</f>
        <v>0</v>
      </c>
      <c r="K30" s="40">
        <f t="shared" ref="K30:P30" si="55">SUM(K31:K35)</f>
        <v>0</v>
      </c>
      <c r="L30" s="40">
        <f t="shared" si="55"/>
        <v>0</v>
      </c>
      <c r="M30" s="40">
        <f t="shared" si="55"/>
        <v>0</v>
      </c>
      <c r="N30" s="40">
        <f t="shared" si="55"/>
        <v>0</v>
      </c>
      <c r="O30" s="40">
        <f t="shared" si="55"/>
        <v>0</v>
      </c>
      <c r="P30" s="40">
        <f t="shared" si="55"/>
        <v>0</v>
      </c>
      <c r="Q30" s="7">
        <f>I30+P30</f>
        <v>4597306</v>
      </c>
      <c r="S30" s="8"/>
      <c r="T30" s="8"/>
    </row>
    <row r="31" spans="1:20" s="2" customFormat="1" x14ac:dyDescent="0.25">
      <c r="A31" s="12"/>
      <c r="B31" s="10" t="s">
        <v>65</v>
      </c>
      <c r="C31" s="46">
        <f>[2]январь!$C$67</f>
        <v>54650</v>
      </c>
      <c r="D31" s="46">
        <f>[4]февраль!$C$67</f>
        <v>54463</v>
      </c>
      <c r="E31" s="46"/>
      <c r="F31" s="46"/>
      <c r="G31" s="46"/>
      <c r="H31" s="46"/>
      <c r="I31" s="46">
        <f>SUM(C31:H31)</f>
        <v>109113</v>
      </c>
      <c r="J31" s="46"/>
      <c r="K31" s="46"/>
      <c r="L31" s="46"/>
      <c r="M31" s="46"/>
      <c r="N31" s="46"/>
      <c r="O31" s="46"/>
      <c r="P31" s="46">
        <f>SUM(J31:O31)</f>
        <v>0</v>
      </c>
      <c r="Q31" s="7">
        <f>I31+P31</f>
        <v>109113</v>
      </c>
      <c r="S31" s="8"/>
      <c r="T31" s="8"/>
    </row>
    <row r="32" spans="1:20" x14ac:dyDescent="0.25">
      <c r="A32" s="12"/>
      <c r="B32" s="10" t="s">
        <v>56</v>
      </c>
      <c r="C32" s="46">
        <f>[2]январь!$F$27</f>
        <v>1193655</v>
      </c>
      <c r="D32" s="46">
        <f>[4]февраль!$F$27</f>
        <v>1452743</v>
      </c>
      <c r="E32" s="46"/>
      <c r="F32" s="46"/>
      <c r="G32" s="46"/>
      <c r="H32" s="46"/>
      <c r="I32" s="46">
        <f>SUM(C32:H32)</f>
        <v>2646398</v>
      </c>
      <c r="J32" s="46"/>
      <c r="K32" s="46"/>
      <c r="L32" s="46"/>
      <c r="M32" s="46"/>
      <c r="N32" s="46"/>
      <c r="O32" s="46"/>
      <c r="P32" s="46">
        <f>SUM(J32:O32)</f>
        <v>0</v>
      </c>
      <c r="Q32" s="11">
        <f t="shared" si="3"/>
        <v>2646398</v>
      </c>
      <c r="S32" s="8"/>
      <c r="T32" s="8"/>
    </row>
    <row r="33" spans="1:20" x14ac:dyDescent="0.25">
      <c r="A33" s="12"/>
      <c r="B33" s="10" t="s">
        <v>57</v>
      </c>
      <c r="C33" s="46">
        <f>[2]январь!$F$65</f>
        <v>202766</v>
      </c>
      <c r="D33" s="46">
        <f>[4]февраль!$F$65</f>
        <v>204862</v>
      </c>
      <c r="E33" s="46"/>
      <c r="F33" s="46"/>
      <c r="G33" s="46"/>
      <c r="H33" s="46"/>
      <c r="I33" s="46">
        <f>SUM(C33:H33)</f>
        <v>407628</v>
      </c>
      <c r="J33" s="46"/>
      <c r="K33" s="46"/>
      <c r="L33" s="46"/>
      <c r="M33" s="46"/>
      <c r="N33" s="46"/>
      <c r="O33" s="46"/>
      <c r="P33" s="46">
        <f>SUM(J33:O33)</f>
        <v>0</v>
      </c>
      <c r="Q33" s="11">
        <f t="shared" si="3"/>
        <v>407628</v>
      </c>
      <c r="S33" s="8"/>
      <c r="T33" s="8"/>
    </row>
    <row r="34" spans="1:20" x14ac:dyDescent="0.25">
      <c r="A34" s="12"/>
      <c r="B34" s="10" t="s">
        <v>63</v>
      </c>
      <c r="C34" s="46">
        <f>[2]январь!$G$27</f>
        <v>644808</v>
      </c>
      <c r="D34" s="46">
        <f>[4]февраль!$G$27</f>
        <v>775664</v>
      </c>
      <c r="E34" s="46"/>
      <c r="F34" s="46"/>
      <c r="G34" s="46"/>
      <c r="H34" s="46"/>
      <c r="I34" s="46">
        <f>SUM(C34:H34)</f>
        <v>1420472</v>
      </c>
      <c r="J34" s="46"/>
      <c r="K34" s="46"/>
      <c r="L34" s="46"/>
      <c r="M34" s="46"/>
      <c r="N34" s="46"/>
      <c r="O34" s="46"/>
      <c r="P34" s="46">
        <f>SUM(J34:O34)</f>
        <v>0</v>
      </c>
      <c r="Q34" s="11">
        <f t="shared" si="3"/>
        <v>1420472</v>
      </c>
    </row>
    <row r="35" spans="1:20" x14ac:dyDescent="0.25">
      <c r="A35" s="12"/>
      <c r="B35" s="10" t="s">
        <v>64</v>
      </c>
      <c r="C35" s="46">
        <f>[2]январь!$G$70</f>
        <v>7759</v>
      </c>
      <c r="D35" s="46">
        <f>[4]февраль!$G$70</f>
        <v>5936</v>
      </c>
      <c r="E35" s="46"/>
      <c r="F35" s="46"/>
      <c r="G35" s="46"/>
      <c r="H35" s="46"/>
      <c r="I35" s="46">
        <f t="shared" ref="I35:I36" si="56">SUM(C35:H35)</f>
        <v>13695</v>
      </c>
      <c r="J35" s="46"/>
      <c r="K35" s="46"/>
      <c r="L35" s="46"/>
      <c r="M35" s="46"/>
      <c r="N35" s="46"/>
      <c r="O35" s="46"/>
      <c r="P35" s="46">
        <f t="shared" ref="P35:P36" si="57">SUM(J35:O35)</f>
        <v>0</v>
      </c>
      <c r="Q35" s="11">
        <f t="shared" si="3"/>
        <v>13695</v>
      </c>
    </row>
    <row r="36" spans="1:20" x14ac:dyDescent="0.25">
      <c r="A36" s="12"/>
      <c r="B36" s="10" t="s">
        <v>69</v>
      </c>
      <c r="C36" s="50">
        <f>[2]январь!$D$27</f>
        <v>35300</v>
      </c>
      <c r="D36" s="50">
        <f>[4]февраль!$D$27</f>
        <v>0</v>
      </c>
      <c r="E36" s="50"/>
      <c r="F36" s="50"/>
      <c r="G36" s="50"/>
      <c r="H36" s="50"/>
      <c r="I36" s="46">
        <f t="shared" si="56"/>
        <v>35300</v>
      </c>
      <c r="J36" s="50"/>
      <c r="K36" s="50"/>
      <c r="L36" s="50"/>
      <c r="M36" s="50"/>
      <c r="N36" s="50"/>
      <c r="O36" s="50"/>
      <c r="P36" s="46">
        <f t="shared" si="57"/>
        <v>0</v>
      </c>
      <c r="Q36" s="11">
        <f t="shared" si="3"/>
        <v>35300</v>
      </c>
    </row>
    <row r="37" spans="1:20" ht="31.5" x14ac:dyDescent="0.25">
      <c r="A37" s="12" t="s">
        <v>27</v>
      </c>
      <c r="B37" s="10" t="s">
        <v>28</v>
      </c>
      <c r="C37" s="7">
        <f t="shared" ref="C37:D37" si="58">C38+C39</f>
        <v>2594591</v>
      </c>
      <c r="D37" s="7">
        <f t="shared" ref="D37" si="59">D38+D39</f>
        <v>2851830</v>
      </c>
      <c r="E37" s="7">
        <f t="shared" ref="E37:F37" si="60">E38+E39</f>
        <v>0</v>
      </c>
      <c r="F37" s="7">
        <f t="shared" si="60"/>
        <v>0</v>
      </c>
      <c r="G37" s="7">
        <f t="shared" ref="G37:I37" si="61">G38+G39</f>
        <v>0</v>
      </c>
      <c r="H37" s="7">
        <f t="shared" ref="H37:K37" si="62">H38+H39</f>
        <v>0</v>
      </c>
      <c r="I37" s="7">
        <f t="shared" si="61"/>
        <v>5446421</v>
      </c>
      <c r="J37" s="7">
        <f t="shared" si="62"/>
        <v>0</v>
      </c>
      <c r="K37" s="7">
        <f t="shared" si="62"/>
        <v>0</v>
      </c>
      <c r="L37" s="7">
        <f t="shared" ref="L37:M37" si="63">L38+L39</f>
        <v>0</v>
      </c>
      <c r="M37" s="7">
        <f t="shared" si="63"/>
        <v>0</v>
      </c>
      <c r="N37" s="7">
        <f t="shared" ref="N37" si="64">N38+N39</f>
        <v>0</v>
      </c>
      <c r="O37" s="7">
        <f t="shared" ref="O37" si="65">O38+O39</f>
        <v>0</v>
      </c>
      <c r="P37" s="7">
        <f t="shared" ref="P37" si="66">P38+P39</f>
        <v>0</v>
      </c>
      <c r="Q37" s="7">
        <f t="shared" si="3"/>
        <v>5446421</v>
      </c>
      <c r="S37" s="8"/>
      <c r="T37" s="8"/>
    </row>
    <row r="38" spans="1:20" x14ac:dyDescent="0.25">
      <c r="A38" s="12"/>
      <c r="B38" s="10" t="s">
        <v>17</v>
      </c>
      <c r="C38" s="40">
        <f>C44+C47</f>
        <v>1425745</v>
      </c>
      <c r="D38" s="40">
        <f>D44+D47</f>
        <v>1584962</v>
      </c>
      <c r="E38" s="40">
        <f t="shared" ref="E38:F38" si="67">E44+E47</f>
        <v>0</v>
      </c>
      <c r="F38" s="40">
        <f t="shared" si="67"/>
        <v>0</v>
      </c>
      <c r="G38" s="40">
        <f t="shared" ref="G38:I38" si="68">G44+G47</f>
        <v>0</v>
      </c>
      <c r="H38" s="40">
        <f t="shared" ref="H38:K39" si="69">H44+H47</f>
        <v>0</v>
      </c>
      <c r="I38" s="40">
        <f t="shared" si="68"/>
        <v>3010707</v>
      </c>
      <c r="J38" s="40">
        <f t="shared" si="69"/>
        <v>0</v>
      </c>
      <c r="K38" s="40">
        <f t="shared" si="69"/>
        <v>0</v>
      </c>
      <c r="L38" s="40">
        <f t="shared" ref="L38:M38" si="70">L44+L47</f>
        <v>0</v>
      </c>
      <c r="M38" s="40">
        <f t="shared" si="70"/>
        <v>0</v>
      </c>
      <c r="N38" s="40">
        <f t="shared" ref="N38" si="71">N44+N47</f>
        <v>0</v>
      </c>
      <c r="O38" s="40">
        <f t="shared" ref="O38" si="72">O44+O47</f>
        <v>0</v>
      </c>
      <c r="P38" s="40">
        <f t="shared" ref="P38" si="73">P44+P47</f>
        <v>0</v>
      </c>
      <c r="Q38" s="7">
        <f t="shared" si="3"/>
        <v>3010707</v>
      </c>
      <c r="S38" s="8"/>
      <c r="T38" s="8"/>
    </row>
    <row r="39" spans="1:20" x14ac:dyDescent="0.25">
      <c r="A39" s="12"/>
      <c r="B39" s="10" t="s">
        <v>18</v>
      </c>
      <c r="C39" s="7">
        <f>C45+C48</f>
        <v>1168846</v>
      </c>
      <c r="D39" s="7">
        <f>D45+D48</f>
        <v>1266868</v>
      </c>
      <c r="E39" s="7">
        <f t="shared" ref="E39:F39" si="74">E45+E48</f>
        <v>0</v>
      </c>
      <c r="F39" s="7">
        <f t="shared" si="74"/>
        <v>0</v>
      </c>
      <c r="G39" s="7">
        <f t="shared" ref="G39:I39" si="75">G45+G48</f>
        <v>0</v>
      </c>
      <c r="H39" s="7">
        <f t="shared" ref="H39:J39" si="76">H45+H48</f>
        <v>0</v>
      </c>
      <c r="I39" s="7">
        <f t="shared" si="75"/>
        <v>2435714</v>
      </c>
      <c r="J39" s="7">
        <f t="shared" si="76"/>
        <v>0</v>
      </c>
      <c r="K39" s="7">
        <f t="shared" si="69"/>
        <v>0</v>
      </c>
      <c r="L39" s="7">
        <f t="shared" ref="L39:M39" si="77">L45+L48</f>
        <v>0</v>
      </c>
      <c r="M39" s="7">
        <f t="shared" si="77"/>
        <v>0</v>
      </c>
      <c r="N39" s="7">
        <f t="shared" ref="N39" si="78">N45+N48</f>
        <v>0</v>
      </c>
      <c r="O39" s="7">
        <f t="shared" ref="O39" si="79">O45+O48</f>
        <v>0</v>
      </c>
      <c r="P39" s="7">
        <f t="shared" ref="P39" si="80">P45+P48</f>
        <v>0</v>
      </c>
      <c r="Q39" s="7">
        <f t="shared" si="3"/>
        <v>2435714</v>
      </c>
      <c r="S39" s="8"/>
      <c r="T39" s="8"/>
    </row>
    <row r="40" spans="1:20" x14ac:dyDescent="0.25">
      <c r="A40" s="12" t="s">
        <v>40</v>
      </c>
      <c r="B40" s="10" t="s">
        <v>29</v>
      </c>
      <c r="C40" s="40">
        <f t="shared" ref="C40:D40" si="81">SUM(C41:C42)</f>
        <v>96359</v>
      </c>
      <c r="D40" s="40">
        <f t="shared" ref="D40" si="82">SUM(D41:D42)</f>
        <v>118903</v>
      </c>
      <c r="E40" s="40">
        <f t="shared" ref="E40:F40" si="83">SUM(E41:E42)</f>
        <v>0</v>
      </c>
      <c r="F40" s="40">
        <f t="shared" si="83"/>
        <v>0</v>
      </c>
      <c r="G40" s="40">
        <f t="shared" ref="G40:I40" si="84">SUM(G41:G42)</f>
        <v>0</v>
      </c>
      <c r="H40" s="40">
        <f t="shared" ref="H40:K40" si="85">SUM(H41:H42)</f>
        <v>0</v>
      </c>
      <c r="I40" s="40">
        <f t="shared" si="84"/>
        <v>215262</v>
      </c>
      <c r="J40" s="40">
        <f t="shared" si="85"/>
        <v>0</v>
      </c>
      <c r="K40" s="40">
        <f t="shared" si="85"/>
        <v>0</v>
      </c>
      <c r="L40" s="40">
        <f t="shared" ref="L40:M40" si="86">SUM(L41:L42)</f>
        <v>0</v>
      </c>
      <c r="M40" s="40">
        <f t="shared" si="86"/>
        <v>0</v>
      </c>
      <c r="N40" s="40">
        <f t="shared" ref="N40" si="87">SUM(N41:N42)</f>
        <v>0</v>
      </c>
      <c r="O40" s="40">
        <f t="shared" ref="O40" si="88">SUM(O41:O42)</f>
        <v>0</v>
      </c>
      <c r="P40" s="40">
        <f t="shared" ref="P40" si="89">SUM(P41:P42)</f>
        <v>0</v>
      </c>
      <c r="Q40" s="7">
        <f t="shared" si="3"/>
        <v>215262</v>
      </c>
    </row>
    <row r="41" spans="1:20" x14ac:dyDescent="0.25">
      <c r="A41" s="3"/>
      <c r="B41" s="10" t="s">
        <v>17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7">
        <f t="shared" si="3"/>
        <v>0</v>
      </c>
    </row>
    <row r="42" spans="1:20" x14ac:dyDescent="0.25">
      <c r="A42" s="3"/>
      <c r="B42" s="10" t="s">
        <v>18</v>
      </c>
      <c r="C42" s="46">
        <f>[2]январь!$C$56+[2]январь!$C$57</f>
        <v>96359</v>
      </c>
      <c r="D42" s="46">
        <f>[4]февраль!$C$56+[4]февраль!$C$57</f>
        <v>118903</v>
      </c>
      <c r="E42" s="46"/>
      <c r="F42" s="46"/>
      <c r="G42" s="46"/>
      <c r="H42" s="46"/>
      <c r="I42" s="46">
        <f>SUM(C42:H42)</f>
        <v>215262</v>
      </c>
      <c r="J42" s="46"/>
      <c r="K42" s="46"/>
      <c r="L42" s="46"/>
      <c r="M42" s="46"/>
      <c r="N42" s="46"/>
      <c r="O42" s="46"/>
      <c r="P42" s="46">
        <f>SUM(J42:O42)</f>
        <v>0</v>
      </c>
      <c r="Q42" s="7">
        <f t="shared" si="3"/>
        <v>215262</v>
      </c>
    </row>
    <row r="43" spans="1:20" ht="47.25" x14ac:dyDescent="0.25">
      <c r="A43" s="3" t="s">
        <v>41</v>
      </c>
      <c r="B43" s="13" t="str">
        <f>[3]январь!$B$45</f>
        <v>Население, проживающее в городских населенных пунктах в домах, с э/плитами и БЕЗ электроотопительных установок в пределах с/н</v>
      </c>
      <c r="C43" s="40">
        <f t="shared" ref="C43:D43" si="90">SUM(C44:C45)</f>
        <v>1148607</v>
      </c>
      <c r="D43" s="40">
        <f t="shared" ref="D43" si="91">SUM(D44:D45)</f>
        <v>1167676</v>
      </c>
      <c r="E43" s="40">
        <f t="shared" ref="E43:F43" si="92">SUM(E44:E45)</f>
        <v>0</v>
      </c>
      <c r="F43" s="40">
        <f t="shared" si="92"/>
        <v>0</v>
      </c>
      <c r="G43" s="40">
        <f t="shared" ref="G43:I43" si="93">SUM(G44:G45)</f>
        <v>0</v>
      </c>
      <c r="H43" s="40">
        <f t="shared" ref="H43:K43" si="94">SUM(H44:H45)</f>
        <v>0</v>
      </c>
      <c r="I43" s="40">
        <f t="shared" si="93"/>
        <v>2316283</v>
      </c>
      <c r="J43" s="40">
        <f t="shared" si="94"/>
        <v>0</v>
      </c>
      <c r="K43" s="40">
        <f t="shared" si="94"/>
        <v>0</v>
      </c>
      <c r="L43" s="40">
        <f t="shared" ref="L43:M43" si="95">SUM(L44:L45)</f>
        <v>0</v>
      </c>
      <c r="M43" s="40">
        <f t="shared" si="95"/>
        <v>0</v>
      </c>
      <c r="N43" s="40">
        <f t="shared" ref="N43" si="96">SUM(N44:N45)</f>
        <v>0</v>
      </c>
      <c r="O43" s="40">
        <f t="shared" ref="O43" si="97">SUM(O44:O45)</f>
        <v>0</v>
      </c>
      <c r="P43" s="40">
        <f t="shared" ref="P43" si="98">SUM(P44:P45)</f>
        <v>0</v>
      </c>
      <c r="Q43" s="11">
        <f t="shared" si="3"/>
        <v>2316283</v>
      </c>
      <c r="S43" s="8"/>
      <c r="T43" s="8"/>
    </row>
    <row r="44" spans="1:20" x14ac:dyDescent="0.25">
      <c r="A44" s="3"/>
      <c r="B44" s="10" t="s">
        <v>17</v>
      </c>
      <c r="C44" s="46">
        <f>[2]январь!$F$47</f>
        <v>574065</v>
      </c>
      <c r="D44" s="46">
        <f>[4]февраль!$F$47</f>
        <v>576071</v>
      </c>
      <c r="E44" s="46"/>
      <c r="F44" s="46"/>
      <c r="G44" s="46"/>
      <c r="H44" s="46"/>
      <c r="I44" s="46">
        <f>SUM(C44:H44)</f>
        <v>1150136</v>
      </c>
      <c r="J44" s="46"/>
      <c r="K44" s="46"/>
      <c r="L44" s="46"/>
      <c r="M44" s="46"/>
      <c r="N44" s="46"/>
      <c r="O44" s="46"/>
      <c r="P44" s="46">
        <f>SUM(J44:O44)</f>
        <v>0</v>
      </c>
      <c r="Q44" s="11">
        <f t="shared" si="3"/>
        <v>1150136</v>
      </c>
      <c r="S44" s="8"/>
      <c r="T44" s="8"/>
    </row>
    <row r="45" spans="1:20" x14ac:dyDescent="0.25">
      <c r="A45" s="3"/>
      <c r="B45" s="10" t="s">
        <v>18</v>
      </c>
      <c r="C45" s="46">
        <f>[2]январь!$G$47</f>
        <v>574542</v>
      </c>
      <c r="D45" s="46">
        <f>[4]февраль!$G$47</f>
        <v>591605</v>
      </c>
      <c r="E45" s="46"/>
      <c r="F45" s="46"/>
      <c r="G45" s="46"/>
      <c r="H45" s="46"/>
      <c r="I45" s="46">
        <f>SUM(C45:H45)</f>
        <v>1166147</v>
      </c>
      <c r="J45" s="46"/>
      <c r="K45" s="46"/>
      <c r="L45" s="46"/>
      <c r="M45" s="46"/>
      <c r="N45" s="46"/>
      <c r="O45" s="46"/>
      <c r="P45" s="46">
        <f>SUM(J45:O45)</f>
        <v>0</v>
      </c>
      <c r="Q45" s="11">
        <f t="shared" si="3"/>
        <v>1166147</v>
      </c>
      <c r="S45" s="8"/>
      <c r="T45" s="8"/>
    </row>
    <row r="46" spans="1:20" ht="47.25" x14ac:dyDescent="0.25">
      <c r="A46" s="3" t="s">
        <v>42</v>
      </c>
      <c r="B46" s="13" t="str">
        <f>[3]январь!$B$46</f>
        <v>Население, проживающее в городских населенных пунктах в домах, с э/плитами и БЕЗ электроотопительных установок сверх с/н</v>
      </c>
      <c r="C46" s="40">
        <f t="shared" ref="C46:D46" si="99">SUM(C47:C48)</f>
        <v>1445984</v>
      </c>
      <c r="D46" s="40">
        <f t="shared" ref="D46" si="100">SUM(D47:D48)</f>
        <v>1684154</v>
      </c>
      <c r="E46" s="40">
        <f t="shared" ref="E46:F46" si="101">SUM(E47:E48)</f>
        <v>0</v>
      </c>
      <c r="F46" s="40">
        <f t="shared" si="101"/>
        <v>0</v>
      </c>
      <c r="G46" s="40">
        <f t="shared" ref="G46:I46" si="102">SUM(G47:G48)</f>
        <v>0</v>
      </c>
      <c r="H46" s="40">
        <f t="shared" ref="H46:K46" si="103">SUM(H47:H48)</f>
        <v>0</v>
      </c>
      <c r="I46" s="40">
        <f t="shared" si="102"/>
        <v>3130138</v>
      </c>
      <c r="J46" s="40">
        <f t="shared" si="103"/>
        <v>0</v>
      </c>
      <c r="K46" s="40">
        <f t="shared" si="103"/>
        <v>0</v>
      </c>
      <c r="L46" s="40">
        <f t="shared" ref="L46:M46" si="104">SUM(L47:L48)</f>
        <v>0</v>
      </c>
      <c r="M46" s="40">
        <f t="shared" si="104"/>
        <v>0</v>
      </c>
      <c r="N46" s="40">
        <f t="shared" ref="N46" si="105">SUM(N47:N48)</f>
        <v>0</v>
      </c>
      <c r="O46" s="40">
        <f t="shared" ref="O46" si="106">SUM(O47:O48)</f>
        <v>0</v>
      </c>
      <c r="P46" s="40">
        <f t="shared" ref="P46" si="107">SUM(P47:P48)</f>
        <v>0</v>
      </c>
      <c r="Q46" s="11">
        <f t="shared" si="3"/>
        <v>3130138</v>
      </c>
      <c r="S46" s="8"/>
      <c r="T46" s="8"/>
    </row>
    <row r="47" spans="1:20" x14ac:dyDescent="0.25">
      <c r="A47" s="3"/>
      <c r="B47" s="10" t="s">
        <v>17</v>
      </c>
      <c r="C47" s="46">
        <f>[2]январь!$F$48</f>
        <v>851680</v>
      </c>
      <c r="D47" s="46">
        <f>[4]февраль!$F$48</f>
        <v>1008891</v>
      </c>
      <c r="E47" s="46"/>
      <c r="F47" s="46"/>
      <c r="G47" s="46"/>
      <c r="H47" s="46"/>
      <c r="I47" s="46">
        <f>SUM(C47:H47)</f>
        <v>1860571</v>
      </c>
      <c r="J47" s="46"/>
      <c r="K47" s="46"/>
      <c r="L47" s="46"/>
      <c r="M47" s="46"/>
      <c r="N47" s="46"/>
      <c r="O47" s="46"/>
      <c r="P47" s="46">
        <f>SUM(J47:O47)</f>
        <v>0</v>
      </c>
      <c r="Q47" s="11">
        <f t="shared" si="3"/>
        <v>1860571</v>
      </c>
      <c r="S47" s="8"/>
      <c r="T47" s="8"/>
    </row>
    <row r="48" spans="1:20" x14ac:dyDescent="0.25">
      <c r="A48" s="3"/>
      <c r="B48" s="10" t="s">
        <v>18</v>
      </c>
      <c r="C48" s="46">
        <f>[2]январь!$G$48+[2]январь!$G$46</f>
        <v>594304</v>
      </c>
      <c r="D48" s="46">
        <f>[4]февраль!$G$48+[4]февраль!$G$46</f>
        <v>675263</v>
      </c>
      <c r="E48" s="46"/>
      <c r="F48" s="46"/>
      <c r="G48" s="46"/>
      <c r="H48" s="46"/>
      <c r="I48" s="46">
        <f>SUM(C48:H48)</f>
        <v>1269567</v>
      </c>
      <c r="J48" s="46"/>
      <c r="K48" s="46"/>
      <c r="L48" s="46"/>
      <c r="M48" s="46"/>
      <c r="N48" s="46"/>
      <c r="O48" s="46"/>
      <c r="P48" s="46">
        <f>SUM(J48:O48)</f>
        <v>0</v>
      </c>
      <c r="Q48" s="11">
        <f t="shared" si="3"/>
        <v>1269567</v>
      </c>
      <c r="S48" s="8"/>
      <c r="T48" s="8"/>
    </row>
    <row r="49" spans="1:21" x14ac:dyDescent="0.25">
      <c r="A49" s="5" t="s">
        <v>32</v>
      </c>
      <c r="B49" s="10" t="s">
        <v>33</v>
      </c>
      <c r="C49" s="40">
        <f t="shared" ref="C49:K49" si="108">C53+C54</f>
        <v>2021703</v>
      </c>
      <c r="D49" s="40">
        <f t="shared" ref="D49" si="109">D53+D54</f>
        <v>1726225</v>
      </c>
      <c r="E49" s="40">
        <f t="shared" si="108"/>
        <v>0</v>
      </c>
      <c r="F49" s="40">
        <f t="shared" si="108"/>
        <v>0</v>
      </c>
      <c r="G49" s="40">
        <f t="shared" si="108"/>
        <v>0</v>
      </c>
      <c r="H49" s="40">
        <f t="shared" si="108"/>
        <v>0</v>
      </c>
      <c r="I49" s="40">
        <f t="shared" si="108"/>
        <v>3747928</v>
      </c>
      <c r="J49" s="40">
        <f t="shared" si="108"/>
        <v>0</v>
      </c>
      <c r="K49" s="40">
        <f t="shared" si="108"/>
        <v>0</v>
      </c>
      <c r="L49" s="40">
        <f t="shared" ref="L49:M49" si="110">L53+L54</f>
        <v>0</v>
      </c>
      <c r="M49" s="40">
        <f t="shared" si="110"/>
        <v>0</v>
      </c>
      <c r="N49" s="40">
        <f t="shared" ref="N49" si="111">N53+N54</f>
        <v>0</v>
      </c>
      <c r="O49" s="40">
        <f t="shared" ref="O49" si="112">O53+O54</f>
        <v>0</v>
      </c>
      <c r="P49" s="40">
        <f>P53+P54</f>
        <v>0</v>
      </c>
      <c r="Q49" s="11">
        <f t="shared" si="3"/>
        <v>3747928</v>
      </c>
    </row>
    <row r="50" spans="1:21" ht="31.5" x14ac:dyDescent="0.25">
      <c r="A50" s="5"/>
      <c r="B50" s="6" t="s">
        <v>34</v>
      </c>
      <c r="C50" s="40">
        <f t="shared" ref="C50:P50" si="113">C6-C28</f>
        <v>810169</v>
      </c>
      <c r="D50" s="40">
        <f t="shared" ref="D50" si="114">D6-D28</f>
        <v>-384857</v>
      </c>
      <c r="E50" s="40">
        <f t="shared" si="113"/>
        <v>0</v>
      </c>
      <c r="F50" s="40">
        <f t="shared" si="113"/>
        <v>0</v>
      </c>
      <c r="G50" s="40">
        <f t="shared" si="113"/>
        <v>0</v>
      </c>
      <c r="H50" s="40">
        <f t="shared" si="113"/>
        <v>0</v>
      </c>
      <c r="I50" s="40">
        <f t="shared" si="113"/>
        <v>-493573</v>
      </c>
      <c r="J50" s="40">
        <f t="shared" si="113"/>
        <v>0</v>
      </c>
      <c r="K50" s="40">
        <f t="shared" si="113"/>
        <v>0</v>
      </c>
      <c r="L50" s="40">
        <f t="shared" si="113"/>
        <v>0</v>
      </c>
      <c r="M50" s="40">
        <f t="shared" si="113"/>
        <v>0</v>
      </c>
      <c r="N50" s="40">
        <f t="shared" si="113"/>
        <v>0</v>
      </c>
      <c r="O50" s="40">
        <f t="shared" si="113"/>
        <v>0</v>
      </c>
      <c r="P50" s="40">
        <f t="shared" si="113"/>
        <v>0</v>
      </c>
      <c r="Q50" s="7">
        <f t="shared" si="3"/>
        <v>-493573</v>
      </c>
      <c r="S50" s="8"/>
      <c r="T50" s="8"/>
      <c r="U50" s="8"/>
    </row>
    <row r="51" spans="1:21" x14ac:dyDescent="0.25">
      <c r="A51" s="5"/>
      <c r="B51" s="6" t="s">
        <v>35</v>
      </c>
      <c r="C51" s="41">
        <f t="shared" ref="C51:Q51" si="115">C50/C5</f>
        <v>0.10574189220231382</v>
      </c>
      <c r="D51" s="41">
        <f t="shared" si="115"/>
        <v>-5.6548642776444516E-2</v>
      </c>
      <c r="E51" s="41" t="e">
        <f t="shared" si="115"/>
        <v>#DIV/0!</v>
      </c>
      <c r="F51" s="41" t="e">
        <f t="shared" si="115"/>
        <v>#DIV/0!</v>
      </c>
      <c r="G51" s="41" t="e">
        <f t="shared" si="115"/>
        <v>#DIV/0!</v>
      </c>
      <c r="H51" s="41" t="e">
        <f t="shared" si="115"/>
        <v>#DIV/0!</v>
      </c>
      <c r="I51" s="41">
        <f t="shared" si="115"/>
        <v>-3.6524860167845945E-2</v>
      </c>
      <c r="J51" s="41" t="e">
        <f t="shared" si="115"/>
        <v>#DIV/0!</v>
      </c>
      <c r="K51" s="41" t="e">
        <f t="shared" si="115"/>
        <v>#DIV/0!</v>
      </c>
      <c r="L51" s="41" t="e">
        <f t="shared" si="115"/>
        <v>#DIV/0!</v>
      </c>
      <c r="M51" s="41" t="e">
        <f t="shared" si="115"/>
        <v>#DIV/0!</v>
      </c>
      <c r="N51" s="41" t="e">
        <f t="shared" si="115"/>
        <v>#DIV/0!</v>
      </c>
      <c r="O51" s="41" t="e">
        <f t="shared" si="115"/>
        <v>#DIV/0!</v>
      </c>
      <c r="P51" s="41" t="e">
        <f t="shared" si="115"/>
        <v>#DIV/0!</v>
      </c>
      <c r="Q51" s="44">
        <f t="shared" si="115"/>
        <v>-3.6524860167845945E-2</v>
      </c>
    </row>
    <row r="52" spans="1:21" x14ac:dyDescent="0.25">
      <c r="A52" s="17"/>
      <c r="B52" s="1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21" x14ac:dyDescent="0.25">
      <c r="B53" s="1" t="s">
        <v>59</v>
      </c>
      <c r="C53" s="8">
        <f>[2]январь!$C$60</f>
        <v>404316</v>
      </c>
      <c r="D53" s="8">
        <f>[4]февраль!$C$60</f>
        <v>369381</v>
      </c>
      <c r="E53" s="8"/>
      <c r="F53" s="8"/>
      <c r="G53" s="8"/>
      <c r="H53" s="8"/>
      <c r="I53" s="8">
        <f>SUM(C53:H53)</f>
        <v>773697</v>
      </c>
      <c r="J53" s="8"/>
      <c r="K53" s="8"/>
      <c r="L53" s="8"/>
      <c r="M53" s="8"/>
      <c r="N53" s="8"/>
      <c r="O53" s="8"/>
      <c r="P53" s="8">
        <f>SUM(J53:O53)</f>
        <v>0</v>
      </c>
      <c r="Q53" s="48">
        <f>I53+P53</f>
        <v>773697</v>
      </c>
    </row>
    <row r="54" spans="1:21" x14ac:dyDescent="0.25">
      <c r="B54" s="1" t="s">
        <v>55</v>
      </c>
      <c r="C54" s="48">
        <f>[2]январь!$C$63</f>
        <v>1617387</v>
      </c>
      <c r="D54" s="48">
        <f>[4]февраль!$C$63</f>
        <v>1356844</v>
      </c>
      <c r="E54" s="48"/>
      <c r="F54" s="48"/>
      <c r="G54" s="48"/>
      <c r="H54" s="48"/>
      <c r="I54" s="48">
        <f>SUM(C54:H54)</f>
        <v>2974231</v>
      </c>
      <c r="J54" s="48"/>
      <c r="K54" s="48"/>
      <c r="L54" s="48"/>
      <c r="M54" s="48"/>
      <c r="N54" s="48"/>
      <c r="O54" s="48"/>
      <c r="P54" s="48">
        <f>SUM(J54:O54)</f>
        <v>0</v>
      </c>
      <c r="Q54" s="48">
        <f>I54+P54</f>
        <v>2974231</v>
      </c>
    </row>
    <row r="55" spans="1:21" x14ac:dyDescent="0.2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pageMargins left="0" right="0" top="0.35433070866141736" bottom="0.15748031496062992" header="0" footer="0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2024 (ЭЭ)</vt:lpstr>
      <vt:lpstr>2024 (Р)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2021-02-20T02:20:31Z</cp:lastPrinted>
  <dcterms:created xsi:type="dcterms:W3CDTF">2014-06-20T07:55:12Z</dcterms:created>
  <dcterms:modified xsi:type="dcterms:W3CDTF">2024-03-26T00:31:43Z</dcterms:modified>
</cp:coreProperties>
</file>